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st.baintern.de\DFS\701\Ablagen\D70101-Statistik-Suedost\1_Dauerauftraege\1.1_RD_S\2_nPK\UST\Vorlagen\209455_Renkert_Pl_Tsch\Aktuell\"/>
    </mc:Choice>
  </mc:AlternateContent>
  <bookViews>
    <workbookView xWindow="0" yWindow="0" windowWidth="28800" windowHeight="10635" tabRatio="920" firstSheet="4" activeTab="4"/>
  </bookViews>
  <sheets>
    <sheet name="Roh_Alo" sheetId="41" state="veryHidden" r:id="rId1"/>
    <sheet name="Roh_SvB_Berufssektor" sheetId="30" state="veryHidden" r:id="rId2"/>
    <sheet name="Roh_SvB_Anforderung" sheetId="31" state="veryHidden" r:id="rId3"/>
    <sheet name="STRG" sheetId="40" state="veryHidden" r:id="rId4"/>
    <sheet name="Impressum" sheetId="57" r:id="rId5"/>
    <sheet name="Inhaltsverzeichnis" sheetId="28" r:id="rId6"/>
    <sheet name="ALO_SvB" sheetId="4" r:id="rId7"/>
    <sheet name="Karte_ALO_Polen" sheetId="16" r:id="rId8"/>
    <sheet name="Karte_ALO_Tschechen" sheetId="17" r:id="rId9"/>
    <sheet name="Karte_SvB_Polen" sheetId="22" r:id="rId10"/>
    <sheet name="Karte_SvB_Tschechen" sheetId="23" r:id="rId11"/>
    <sheet name="Pendler" sheetId="18" r:id="rId12"/>
    <sheet name="Karte_Pendler_Polen" sheetId="19" r:id="rId13"/>
    <sheet name="Karte_Pendler_Tschechen" sheetId="20" r:id="rId14"/>
    <sheet name="Hinweis_Alo_Asu" sheetId="104" r:id="rId15"/>
    <sheet name="Hinweise_SVB_GB" sheetId="112" r:id="rId16"/>
    <sheet name="Hinweise_Pendler" sheetId="94" r:id="rId17"/>
    <sheet name="Meth.Hinweis_Anforderungsniveau" sheetId="113" r:id="rId18"/>
    <sheet name="Hinweise Berufe" sheetId="92" r:id="rId19"/>
    <sheet name="Hinweise Berufe KldB" sheetId="93" r:id="rId20"/>
    <sheet name="Übersicht_Berufssektoren" sheetId="39" r:id="rId21"/>
    <sheet name="Meth. Hinweis_Schätzungen" sheetId="97" r:id="rId22"/>
    <sheet name="Statistik-Infoseite" sheetId="10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A1" localSheetId="17">#REF!</definedName>
    <definedName name="_A1">#REF!</definedName>
    <definedName name="_d11" localSheetId="17">#REF!</definedName>
    <definedName name="_d11">#REF!</definedName>
    <definedName name="a" localSheetId="17">#REF!</definedName>
    <definedName name="a">#REF!</definedName>
    <definedName name="aaa" localSheetId="17">#REF!</definedName>
    <definedName name="aaa">#REF!</definedName>
    <definedName name="aaaaaaaaaa" localSheetId="17">[1]Zugang!#REF!</definedName>
    <definedName name="aaaaaaaaaa">[1]Zugang!#REF!</definedName>
    <definedName name="Alo_BM">Roh_Alo!$D$16:$I$16</definedName>
    <definedName name="Alo_Merkmal">Roh_Alo!$B$18:$B$28</definedName>
    <definedName name="Alo_Region">Roh_Alo!$A$18:$A$182</definedName>
    <definedName name="Alo_Staat">Roh_Alo!$D$15:$I$15</definedName>
    <definedName name="Alo_WB">Roh_Alo!$D$18:$I$182</definedName>
    <definedName name="Art" localSheetId="17">#REF!</definedName>
    <definedName name="Art">#REF!</definedName>
    <definedName name="bbb" localSheetId="17">[1]Zugang!#REF!</definedName>
    <definedName name="bbb">[1]Zugang!#REF!</definedName>
    <definedName name="Bea" localSheetId="17">'[2]ZR SGB i Be'!#REF!</definedName>
    <definedName name="Bea">'[2]ZR SGB i Be'!#REF!</definedName>
    <definedName name="Bee" localSheetId="17">'[2]ZR SGB i Be'!#REF!</definedName>
    <definedName name="Bee">'[2]ZR SGB i Be'!#REF!</definedName>
    <definedName name="Berichtszeit" localSheetId="17">#REF!</definedName>
    <definedName name="Berichtszeit">#REF!</definedName>
    <definedName name="Berichtszeit2" localSheetId="17">#REF!</definedName>
    <definedName name="Berichtszeit2">#REF!</definedName>
    <definedName name="Berichtszeit9" localSheetId="17">#REF!</definedName>
    <definedName name="Berichtszeit9">#REF!</definedName>
    <definedName name="Bevölk" localSheetId="17">#REF!</definedName>
    <definedName name="Bevölk">#REF!</definedName>
    <definedName name="Blatt_1.1_Bestand_SGBII">OFFSET('[3]1.1 ALO-RK-Grafik'!$D$101,0,0,COUNT('[3]1.1 ALO-RK-Grafik'!$B$101:$B$500),1)</definedName>
    <definedName name="Blatt_1.1_Bestand_SGBIII">OFFSET('[3]1.1 ALO-RK-Grafik'!$C$101,0,0,COUNT('[3]1.1 ALO-RK-Grafik'!$B$101:$B$500),1)</definedName>
    <definedName name="Blatt_1.1_Chartbeschriftung_1">OFFSET('[3]1.1 ALO-RK-Grafik'!$B$101,0,0,COUNT('[3]1.1 ALO-RK-Grafik'!$B$101:$B$500),1)</definedName>
    <definedName name="Blatt_1.1_Chartbeschriftung_2">OFFSET('[3]1.1 ALO-RK-Grafik'!$B$101,COUNT('[3]1.1 ALO-RK-Grafik'!$B$101:$B$500)-1,0,-36,1)</definedName>
    <definedName name="Blatt_1.1_VJM_SGBII">OFFSET('[3]1.1 ALO-RK-Grafik'!$H$101,COUNT('[3]1.1 ALO-RK-Grafik'!$B$101:$B$500)-1,0,-36,1)</definedName>
    <definedName name="Blatt_1.1_VJM_SGBIII">OFFSET('[3]1.1 ALO-RK-Grafik'!$G$101,COUNT('[3]1.1 ALO-RK-Grafik'!$B$101:$B$500)-1,0,-36,1)</definedName>
    <definedName name="Blatt_1.1_VM_SGBII">OFFSET('[3]1.1 ALO-RK-Grafik'!$F$101,COUNT('[3]1.1 ALO-RK-Grafik'!$B$101:$B$500)-1,0,-36,1)</definedName>
    <definedName name="Blatt_1.1_VM_SGBIII">OFFSET('[3]1.1 ALO-RK-Grafik'!$E$101,COUNT('[3]1.1 ALO-RK-Grafik'!$B$101:$B$500)-1,0,-36,1)</definedName>
    <definedName name="Blatt_3.1_Bestand_Empfänger">OFFSET('[3]3.1 ALO-ALG-Grafik'!$C$101,0,0,COUNT('[3]3.1 ALO-ALG-Grafik'!$B$101:$B$500),1)</definedName>
    <definedName name="Blatt_3.1_Bestand_ohne_Bezug">OFFSET('[3]3.1 ALO-ALG-Grafik'!$D$101,0,0,COUNT('[3]3.1 ALO-ALG-Grafik'!$B$101:$B$500),1)</definedName>
    <definedName name="Blatt_3.1_Chartbeschriftung_1">OFFSET('[3]3.1 ALO-ALG-Grafik'!$B$101,0,0,COUNT('[3]3.1 ALO-ALG-Grafik'!$B$101:$B$500),1)</definedName>
    <definedName name="Blatt_3.1_Chartbeschriftung_2">OFFSET('[3]3.1 ALO-ALG-Grafik'!$B$101,COUNT('[3]3.1 ALO-ALG-Grafik'!$B$101:$B$500)-1,0,-36,1)</definedName>
    <definedName name="Blatt_3.1_VJM_Empfänger">OFFSET('[3]3.1 ALO-ALG-Grafik'!$E$101,COUNT('[3]3.1 ALO-ALG-Grafik'!$B$101:$B$500)-1,0,-36,1)</definedName>
    <definedName name="Blatt_3.1_VJM_ohne_Bezug">OFFSET('[3]3.1 ALO-ALG-Grafik'!$F$101,COUNT('[3]3.1 ALO-ALG-Grafik'!$B$101:$B$500)-1,0,-36,1)</definedName>
    <definedName name="Blatt_3.2_Bestand_Alo_SGBII">OFFSET('[3]3.2 ALO-ALG-SGB II-Grafik'!$D$101,0,0,COUNT('[3]3.2 ALO-ALG-SGB II-Grafik'!$B$101:$B$500),1)</definedName>
    <definedName name="Blatt_3.2_Bestand_eHB">OFFSET('[3]3.2 ALO-ALG-SGB II-Grafik'!$C$101,0,0,COUNT('[3]3.2 ALO-ALG-SGB II-Grafik'!$B$101:$B$500),1)</definedName>
    <definedName name="Blatt_3.2_Chartbeschriftung_1">OFFSET('[3]3.2 ALO-ALG-SGB II-Grafik'!$B$101,0,0,COUNT('[3]3.2 ALO-ALG-SGB II-Grafik'!$B$101:$B$500),1)</definedName>
    <definedName name="Blatt_3.2_Chartbeschriftung_2">OFFSET('[3]3.2 ALO-ALG-SGB II-Grafik'!$B$101,COUNT('[3]3.2 ALO-ALG-SGB II-Grafik'!$B$101:$B$500)-1,0,-36,1)</definedName>
    <definedName name="Blatt_3.2_VJM_Alo_SGBII">OFFSET('[3]3.2 ALO-ALG-SGB II-Grafik'!$F$101,COUNT('[3]3.2 ALO-ALG-SGB II-Grafik'!$B$101:$B$500)-1,0,-36,1)</definedName>
    <definedName name="Blatt_3.2_VJM_eHb">OFFSET('[3]3.2 ALO-ALG-SGB II-Grafik'!$E$101,COUNT('[3]3.2 ALO-ALG-SGB II-Grafik'!$B$101:$B$500)-1,0,-36,1)</definedName>
    <definedName name="Blatt_3.3_Alg_Saison">OFFSET('[3]3.3 ALO-ALG-Saison-Grafik'!$G$101,0,0,COUNT('[3]3.3 ALO-ALG-Saison-Grafik'!$B$101:$B$500),1)</definedName>
    <definedName name="Blatt_3.3_Alg_Urprung">OFFSET('[3]3.3 ALO-ALG-Saison-Grafik'!$H$101,0,0,COUNT('[3]3.3 ALO-ALG-Saison-Grafik'!$B$101:$B$500),1)</definedName>
    <definedName name="Blatt_3.3_Alo_SGBII_Saison">OFFSET('[3]3.3 ALO-ALG-Saison-Grafik'!$E$101,0,0,COUNT('[3]3.3 ALO-ALG-Saison-Grafik'!$B$101:$B$500),1)</definedName>
    <definedName name="Blatt_3.3_Alo_SGBII_Ursprung">OFFSET('[3]3.3 ALO-ALG-Saison-Grafik'!$F$101,0,0,COUNT('[3]3.3 ALO-ALG-Saison-Grafik'!$B$101:$B$500),1)</definedName>
    <definedName name="Blatt_3.3_Alo_SGBIII_Saison">OFFSET('[3]3.3 ALO-ALG-Saison-Grafik'!$C$101,0,0,COUNT('[3]3.3 ALO-ALG-Saison-Grafik'!$B$101:$B$500),1)</definedName>
    <definedName name="Blatt_3.3_Alo_SGBIII_Ursprung">OFFSET('[3]3.3 ALO-ALG-Saison-Grafik'!$D$101,0,0,COUNT('[3]3.3 ALO-ALG-Saison-Grafik'!$B$101:$B$500),1)</definedName>
    <definedName name="Blatt_3.3_Chartbeschriftung">OFFSET('[3]3.3 ALO-ALG-Saison-Grafik'!$B$101,0,0,COUNT('[3]3.3 ALO-ALG-Saison-Grafik'!$B$101:$B$500),1)</definedName>
    <definedName name="Blatt_3.3_eHb_Saison">OFFSET('[3]3.3 ALO-ALG-Saison-Grafik'!$I$101,0,0,COUNT('[3]3.3 ALO-ALG-Saison-Grafik'!$B$101:$B$500),1)</definedName>
    <definedName name="Blatt_3.3_eHb_Ursprung">OFFSET('[3]3.3 ALO-ALG-Saison-Grafik'!$J$101,0,0,COUNT('[3]3.3 ALO-ALG-Saison-Grafik'!$B$101:$B$500),1)</definedName>
    <definedName name="Blatt_4.3_Abgangsrate_SGB_II">OFFSET('[3]4.3  Zug-Abg-Quoten-Grafik'!$F$101,0,0,COUNT('[3]4.3  Zug-Abg-Quoten-Grafik'!$B$101:$B$500),1)</definedName>
    <definedName name="Blatt_4.3_Abgangsrate_SGB_III">OFFSET('[3]4.3  Zug-Abg-Quoten-Grafik'!$E$101,0,0,COUNT('[3]4.3  Zug-Abg-Quoten-Grafik'!$B$101:$B$500),1)</definedName>
    <definedName name="Blatt_4.3_Chartbeschriftung_1">OFFSET('[3]4.3  Zug-Abg-Quoten-Grafik'!$B$101,0,0,COUNT('[3]4.3  Zug-Abg-Quoten-Grafik'!$B$101:$B$500),1)</definedName>
    <definedName name="Blatt_4.3_Chartbeschriftung_2">OFFSET('[3]4.3  Zug-Abg-Quoten-Grafik'!$B$101,COUNT('[3]4.3  Zug-Abg-Quoten-Grafik'!$B$101:$B$500)-1,0,-36,1)</definedName>
    <definedName name="Blatt_4.3_VJM_Abgang_SGB_II">OFFSET('[3]4.3  Zug-Abg-Quoten-Grafik'!$J$101,COUNT('[3]4.3  Zug-Abg-Quoten-Grafik'!$B$101:$B$500)-1,0,-36,1)</definedName>
    <definedName name="Blatt_4.3_VJM_Abgang_SGB_III">OFFSET('[3]4.3  Zug-Abg-Quoten-Grafik'!$I$101,COUNT('[3]4.3  Zug-Abg-Quoten-Grafik'!$B$101:$B$500)-1,0,-36,1)</definedName>
    <definedName name="Blatt_4.3_VJM_Zugang_SGB_II">OFFSET('[3]4.3  Zug-Abg-Quoten-Grafik'!$H$101,COUNT('[3]4.3  Zug-Abg-Quoten-Grafik'!$B$101:$B$500)-1,0,-36,1)</definedName>
    <definedName name="Blatt_4.3_VJM_Zugang_SGB_III">OFFSET('[3]4.3  Zug-Abg-Quoten-Grafik'!$G$101,COUNT('[3]4.3  Zug-Abg-Quoten-Grafik'!$B$101:$B$500)-1,0,-36,1)</definedName>
    <definedName name="Blatt_4.3_Zugangsrate_SGB_II">OFFSET('[3]4.3  Zug-Abg-Quoten-Grafik'!$D$101,0,0,COUNT('[3]4.3  Zug-Abg-Quoten-Grafik'!$B$101:$B$500),1)</definedName>
    <definedName name="Blatt_4.3_Zugangsrate_SGB_III">OFFSET('[3]4.3  Zug-Abg-Quoten-Grafik'!$C$101,0,0,COUNT('[3]4.3  Zug-Abg-Quoten-Grafik'!$B$101:$B$500),1)</definedName>
    <definedName name="Blatt_6.1_Alo">OFFSET('[3]6.1 Entlastung-SGB III-Grafik'!$D$101,0,0,COUNT('[3]6.1 Entlastung-SGB III-Grafik'!$B$101:$B$500),1)</definedName>
    <definedName name="Blatt_6.1_Chartbeschriftung_1">OFFSET('[3]6.1 Entlastung-SGB III-Grafik'!$B$101,0,0,COUNT('[3]6.1 Entlastung-SGB III-Grafik'!$B$101:$B$500),1)</definedName>
    <definedName name="Blatt_6.1_Chartbeschriftung_2">OFFSET('[3]6.1 Entlastung-SGB III-Grafik'!$B$101,COUNT('[3]6.1 Entlastung-SGB III-Grafik'!$B$101:$B$500)-1,0,-36,1)</definedName>
    <definedName name="Blatt_6.1_Entl_mit_KuG">OFFSET('[3]6.1 Entlastung-SGB III-Grafik'!$F$101,0,0,COUNT('[3]6.1 Entlastung-SGB III-Grafik'!$B$101:$B$500),1)</definedName>
    <definedName name="Blatt_6.1_Entl_ohne_KuG">OFFSET('[3]6.1 Entlastung-SGB III-Grafik'!$E$101,0,0,COUNT('[3]6.1 Entlastung-SGB III-Grafik'!$B$101:$B$500),1)</definedName>
    <definedName name="Blatt_6.1_UB_ohne_KuG">OFFSET('[3]6.1 Entlastung-SGB III-Grafik'!$C$101,0,0,COUNT('[3]6.1 Entlastung-SGB III-Grafik'!$B$101:$B$500),1)</definedName>
    <definedName name="Blatt_6.1_VJM_Entl_ohne_KuG">OFFSET('[3]6.1 Entlastung-SGB III-Grafik'!$H$101,COUNT('[3]6.1 Entlastung-SGB III-Grafik'!$B$101:$B$500)-1,0,-36,1)</definedName>
    <definedName name="Blatt_6.1_VJM_UB_ohne_KuG">OFFSET('[3]6.1 Entlastung-SGB III-Grafik'!$G$101,COUNT('[3]6.1 Entlastung-SGB III-Grafik'!$B$101:$B$500)-1,0,-36,1)</definedName>
    <definedName name="Blatt_6.2_Alo">OFFSET('[3]6.2 Entlastung-SGB II-Grafik'!$D$101,0,0,COUNT('[3]6.2 Entlastung-SGB II-Grafik'!$B$101:$B$500),1)</definedName>
    <definedName name="Blatt_6.2_Chartbeschriftung_1">OFFSET('[3]6.2 Entlastung-SGB II-Grafik'!$B$101,0,0,COUNT('[3]6.2 Entlastung-SGB II-Grafik'!$B$101:$B$500),1)</definedName>
    <definedName name="Blatt_6.2_Chartbeschriftung_2">OFFSET('[3]6.2 Entlastung-SGB II-Grafik'!$B$101,COUNT('[3]6.2 Entlastung-SGB II-Grafik'!$B$101:$B$500)-1,0,-36,1)</definedName>
    <definedName name="Blatt_6.2_Entl">OFFSET('[3]6.2 Entlastung-SGB II-Grafik'!$E$101,0,0,COUNT('[3]6.2 Entlastung-SGB II-Grafik'!$B$101:$B$500),1)</definedName>
    <definedName name="Blatt_6.2_UB">OFFSET('[3]6.2 Entlastung-SGB II-Grafik'!$C$101,0,0,COUNT('[3]6.2 Entlastung-SGB II-Grafik'!$B$101:$B$500),1)</definedName>
    <definedName name="Blatt_6.2_VJM_Entl">OFFSET('[3]6.2 Entlastung-SGB II-Grafik'!$H$101,COUNT('[3]6.2 Entlastung-SGB II-Grafik'!$B$101:$B$500)-1,0,-36,1)</definedName>
    <definedName name="Blatt_6.2_VJM_UB">OFFSET('[3]6.2 Entlastung-SGB II-Grafik'!$G$101,COUNT('[3]6.2 Entlastung-SGB II-Grafik'!$B$101:$B$500)-1,0,-36,1)</definedName>
    <definedName name="BM_Zeit" localSheetId="17">#REF!</definedName>
    <definedName name="BM_Zeit">#REF!</definedName>
    <definedName name="ccc" localSheetId="17">[4]Zugang!#REF!</definedName>
    <definedName name="ccc">[4]Zugang!#REF!</definedName>
    <definedName name="clo" localSheetId="17">#REF!</definedName>
    <definedName name="clo">#REF!</definedName>
    <definedName name="Copyright" localSheetId="17">[5]bst_monat_zr_d!#REF!</definedName>
    <definedName name="Copyright">[5]bst_monat_zr_d!#REF!</definedName>
    <definedName name="DAT0" localSheetId="17">#REF!</definedName>
    <definedName name="DAT0">#REF!</definedName>
    <definedName name="Datei" localSheetId="17">'[2]ZR SGB i Be'!#REF!</definedName>
    <definedName name="Datei">'[2]ZR SGB i Be'!#REF!</definedName>
    <definedName name="Datei_aktuell" localSheetId="17">#REF!</definedName>
    <definedName name="Datei_aktuell">#REF!</definedName>
    <definedName name="datle" localSheetId="17">#REF!</definedName>
    <definedName name="datle">#REF!</definedName>
    <definedName name="Datum" localSheetId="17">#REF!</definedName>
    <definedName name="Datum">#REF!</definedName>
    <definedName name="Deckblatt_ChartBeschriftung">OFFSET([3]Deckblatt!$B$101,0,0,COUNT([3]Deckblatt!$B$101:$B$500),1)</definedName>
    <definedName name="Deckblatt_ChartSGBII">OFFSET([3]Deckblatt!$D$101,0,0,COUNT([3]Deckblatt!$B$101:$B$500),1)</definedName>
    <definedName name="Deckblatt_ChartSGBIII">OFFSET([3]Deckblatt!$C$101,0,0,COUNT([3]Deckblatt!$B$101:$B$500),1)</definedName>
    <definedName name="DM">1.95583</definedName>
    <definedName name="_xlnm.Print_Area" localSheetId="6">ALO_SvB!$A$1:$W$31</definedName>
    <definedName name="_xlnm.Print_Area" localSheetId="14">Hinweis_Alo_Asu!$A$1:$B$15</definedName>
    <definedName name="_xlnm.Print_Area" localSheetId="18">'Hinweise Berufe'!$A$1:$B$17</definedName>
    <definedName name="_xlnm.Print_Area" localSheetId="16">Hinweise_Pendler!$A$1:$B$9</definedName>
    <definedName name="_xlnm.Print_Area" localSheetId="15">Hinweise_SVB_GB!$A$1:$B$14</definedName>
    <definedName name="_xlnm.Print_Area" localSheetId="4">Impressum!$A$1:$F$51</definedName>
    <definedName name="_xlnm.Print_Area" localSheetId="5">Inhaltsverzeichnis!$A$1:$L$27</definedName>
    <definedName name="_xlnm.Print_Area" localSheetId="8">Karte_ALO_Tschechen!$A$1:$I$34</definedName>
    <definedName name="_xlnm.Print_Area" localSheetId="9">Karte_SvB_Polen!$A$1:$J$33</definedName>
    <definedName name="_xlnm.Print_Area" localSheetId="21">'Meth. Hinweis_Schätzungen'!$A$1:$B$18</definedName>
    <definedName name="_xlnm.Print_Area" localSheetId="17">Meth.Hinweis_Anforderungsniveau!$A$1:$D$23</definedName>
    <definedName name="_xlnm.Print_Area" localSheetId="22">'Statistik-Infoseite'!$A$1:$G$39</definedName>
    <definedName name="DruckM" localSheetId="17">#REF!</definedName>
    <definedName name="DruckM">#REF!</definedName>
    <definedName name="_xlnm.Print_Titles" localSheetId="6">ALO_SvB!$A:$A,ALO_SvB!$1:$12</definedName>
    <definedName name="_xlnm.Print_Titles" localSheetId="14">Hinweis_Alo_Asu!$1:$3</definedName>
    <definedName name="_xlnm.Print_Titles" localSheetId="15">Hinweise_SVB_GB!$1:$3</definedName>
    <definedName name="_xlnm.Print_Titles" localSheetId="21">'Meth. Hinweis_Schätzungen'!$1:$3</definedName>
    <definedName name="E_1_1_Baden_Württemberg" localSheetId="17">#REF!</definedName>
    <definedName name="E_1_1_Baden_Württemberg">#REF!</definedName>
    <definedName name="E_1_1_Bayern" localSheetId="17">#REF!</definedName>
    <definedName name="E_1_1_Bayern">#REF!</definedName>
    <definedName name="E_1_1_Berlin_Gesamt" localSheetId="17">#REF!</definedName>
    <definedName name="E_1_1_Berlin_Gesamt">#REF!</definedName>
    <definedName name="E_1_1_Berlin_Ost" localSheetId="17">#REF!</definedName>
    <definedName name="E_1_1_Berlin_Ost">#REF!</definedName>
    <definedName name="E_1_1_Berlin_West" localSheetId="17">#REF!</definedName>
    <definedName name="E_1_1_Berlin_West">#REF!</definedName>
    <definedName name="E_1_1_Brandenburg" localSheetId="17">#REF!</definedName>
    <definedName name="E_1_1_Brandenburg">#REF!</definedName>
    <definedName name="E_1_1_Bremen" localSheetId="17">#REF!</definedName>
    <definedName name="E_1_1_Bremen">#REF!</definedName>
    <definedName name="E_1_1_Hamburg" localSheetId="17">#REF!</definedName>
    <definedName name="E_1_1_Hamburg">#REF!</definedName>
    <definedName name="E_1_1_Hessen" localSheetId="17">#REF!</definedName>
    <definedName name="E_1_1_Hessen">#REF!</definedName>
    <definedName name="E_1_1_Mecklenburg_Vorpommern" localSheetId="17">#REF!</definedName>
    <definedName name="E_1_1_Mecklenburg_Vorpommern">#REF!</definedName>
    <definedName name="E_1_1_Niedersachsen" localSheetId="17">#REF!</definedName>
    <definedName name="E_1_1_Niedersachsen">#REF!</definedName>
    <definedName name="E_1_1_Nordrhein_Westfalen" localSheetId="17">#REF!</definedName>
    <definedName name="E_1_1_Nordrhein_Westfalen">#REF!</definedName>
    <definedName name="E_1_1_Rheinland_Pfalz" localSheetId="17">#REF!</definedName>
    <definedName name="E_1_1_Rheinland_Pfalz">#REF!</definedName>
    <definedName name="E_1_1_Saarland" localSheetId="17">#REF!</definedName>
    <definedName name="E_1_1_Saarland">#REF!</definedName>
    <definedName name="E_1_1_Sachsen" localSheetId="17">#REF!</definedName>
    <definedName name="E_1_1_Sachsen">#REF!</definedName>
    <definedName name="E_1_1_Sachsen_Anhalt" localSheetId="17">#REF!</definedName>
    <definedName name="E_1_1_Sachsen_Anhalt">#REF!</definedName>
    <definedName name="E_1_1_Schleswig_Holstein" localSheetId="17">#REF!</definedName>
    <definedName name="E_1_1_Schleswig_Holstein">#REF!</definedName>
    <definedName name="E_1_1_Thüringen" localSheetId="17">#REF!</definedName>
    <definedName name="E_1_1_Thüringen">#REF!</definedName>
    <definedName name="E_1_2_Deutschland" localSheetId="17">#REF!</definedName>
    <definedName name="E_1_2_Deutschland">#REF!</definedName>
    <definedName name="E_1_3_Berlin_Gesamt" localSheetId="17">#REF!</definedName>
    <definedName name="E_1_3_Berlin_Gesamt">#REF!</definedName>
    <definedName name="E_1_3_Berlin_Ost" localSheetId="17">#REF!</definedName>
    <definedName name="E_1_3_Berlin_Ost">#REF!</definedName>
    <definedName name="E_1_3_Berlin_West" localSheetId="17">#REF!</definedName>
    <definedName name="E_1_3_Berlin_West">#REF!</definedName>
    <definedName name="e_mail" localSheetId="17">#REF!</definedName>
    <definedName name="e_mail">#REF!</definedName>
    <definedName name="ErstellDat" localSheetId="17">#REF!</definedName>
    <definedName name="ErstellDat">#REF!</definedName>
    <definedName name="Erstelldatum" localSheetId="17">#REF!</definedName>
    <definedName name="Erstelldatum">#REF!</definedName>
    <definedName name="EUR">1</definedName>
    <definedName name="fussn1" localSheetId="17">#REF!</definedName>
    <definedName name="fussn1">#REF!</definedName>
    <definedName name="fussn2" localSheetId="17">#REF!</definedName>
    <definedName name="fussn2">#REF!</definedName>
    <definedName name="fussn3" localSheetId="17">#REF!</definedName>
    <definedName name="fussn3">#REF!</definedName>
    <definedName name="Grunddaten" localSheetId="17">[6]Grunddaten!#REF!</definedName>
    <definedName name="Grunddaten">[6]Grunddaten!#REF!</definedName>
    <definedName name="Herausgeber" localSheetId="17">#REF!</definedName>
    <definedName name="Herausgeber">#REF!</definedName>
    <definedName name="Hinweis" localSheetId="17">[7]Impressum!#REF!</definedName>
    <definedName name="Hinweis">[7]Impressum!#REF!</definedName>
    <definedName name="i" localSheetId="17">#REF!</definedName>
    <definedName name="i">#REF!</definedName>
    <definedName name="kopfz1" localSheetId="17">#REF!</definedName>
    <definedName name="kopfz1">#REF!</definedName>
    <definedName name="kopfz2" localSheetId="17">#REF!</definedName>
    <definedName name="kopfz2">#REF!</definedName>
    <definedName name="kopfz3" localSheetId="17">#REF!</definedName>
    <definedName name="kopfz3">#REF!</definedName>
    <definedName name="Kreis_aktuell" localSheetId="17">#REF!</definedName>
    <definedName name="Kreis_aktuell">#REF!</definedName>
    <definedName name="m" localSheetId="17">#REF!</definedName>
    <definedName name="m">#REF!</definedName>
    <definedName name="Matrix" localSheetId="17">#REF!</definedName>
    <definedName name="Matrix">#REF!</definedName>
    <definedName name="meta1_kreuz" localSheetId="17">#REF!</definedName>
    <definedName name="meta1_kreuz">#REF!</definedName>
    <definedName name="meta1_kreuz_bgw" localSheetId="17">#REF!</definedName>
    <definedName name="meta1_kreuz_bgw">#REF!</definedName>
    <definedName name="meta1_kreuz_oBhi" localSheetId="17">#REF!</definedName>
    <definedName name="meta1_kreuz_oBhi">#REF!</definedName>
    <definedName name="meta3_kreuz_LAÄ" localSheetId="17">#REF!</definedName>
    <definedName name="meta3_kreuz_LAÄ">#REF!</definedName>
    <definedName name="Method.Erl." localSheetId="17">#REF!</definedName>
    <definedName name="Method.Erl.">#REF!</definedName>
    <definedName name="Murx" localSheetId="17">#REF!</definedName>
    <definedName name="Murx">#REF!</definedName>
    <definedName name="Periodizität" localSheetId="17">#REF!</definedName>
    <definedName name="Periodizität">#REF!</definedName>
    <definedName name="Profil.der.Hilfeempfänger">[8]E_6_1_Deutschland!$D$3</definedName>
    <definedName name="psan" localSheetId="17">#REF!</definedName>
    <definedName name="psan">#REF!</definedName>
    <definedName name="qwe" localSheetId="17">#REF!</definedName>
    <definedName name="qwe">#REF!</definedName>
    <definedName name="Region" localSheetId="17">#REF!</definedName>
    <definedName name="Region">#REF!</definedName>
    <definedName name="Region_aktuell" localSheetId="17">#REF!</definedName>
    <definedName name="Region_aktuell">#REF!</definedName>
    <definedName name="Regionen_ermitteln" localSheetId="17">#REF!</definedName>
    <definedName name="Regionen_ermitteln">#REF!</definedName>
    <definedName name="Regionenindex" localSheetId="17">#REF!</definedName>
    <definedName name="Regionenindex">#REF!</definedName>
    <definedName name="Reihe" localSheetId="17">#REF!</definedName>
    <definedName name="Reihe">#REF!</definedName>
    <definedName name="rngBerichtsmonat">'[9]EA 1'!$C$11</definedName>
    <definedName name="rngWährung">'[9]EA 1'!$J$11</definedName>
    <definedName name="Rückfragen" localSheetId="17">#REF!</definedName>
    <definedName name="Rückfragen">#REF!</definedName>
    <definedName name="Seite" localSheetId="17">[5]bst_monat_zr_d!#REF!</definedName>
    <definedName name="Seite">[5]bst_monat_zr_d!#REF!</definedName>
    <definedName name="Spalte" localSheetId="17">#REF!</definedName>
    <definedName name="Spalte">#REF!</definedName>
    <definedName name="Spalte_Kennzahl">[6]Steuerung!$A$7:$B$156</definedName>
    <definedName name="spaltüs1" localSheetId="17">#REF!</definedName>
    <definedName name="spaltüs1">#REF!</definedName>
    <definedName name="spaltüs2" localSheetId="17">#REF!</definedName>
    <definedName name="spaltüs2">#REF!</definedName>
    <definedName name="spaltüs3" localSheetId="17">#REF!</definedName>
    <definedName name="spaltüs3">#REF!</definedName>
    <definedName name="spaltüs4" localSheetId="17">'[2]ZR SGB i Be'!#REF!</definedName>
    <definedName name="spaltüs4">'[2]ZR SGB i Be'!#REF!</definedName>
    <definedName name="Stand" localSheetId="17">#REF!</definedName>
    <definedName name="Stand">#REF!</definedName>
    <definedName name="Start_Tab" localSheetId="17">[10]Inhalt!#REF!</definedName>
    <definedName name="Start_Tab">[10]Inhalt!#REF!</definedName>
    <definedName name="Statistkneu" localSheetId="17">#REF!</definedName>
    <definedName name="Statistkneu">#REF!</definedName>
    <definedName name="Steuerdaten" localSheetId="17">#REF!</definedName>
    <definedName name="Steuerdaten">#REF!</definedName>
    <definedName name="SvB_A_AN">Roh_SvB_Anforderung!$B$12:$B$17</definedName>
    <definedName name="SvB_A_BM">Roh_SvB_Anforderung!$C$11:$E$11</definedName>
    <definedName name="SvB_A_Region">Roh_SvB_Anforderung!$A$12:$A$101</definedName>
    <definedName name="SvB_A_Staat">Roh_SvB_Anforderung!$C$10:$K$10</definedName>
    <definedName name="SvB_A_WB">Roh_SvB_Anforderung!$C$12:$K$101</definedName>
    <definedName name="SvB_B_BM">Roh_SvB_Berufssektor!$C$11:$E$11</definedName>
    <definedName name="SvB_B_Region">Roh_SvB_Berufssektor!$A$12:$A$116</definedName>
    <definedName name="SvB_B_Sektor">Roh_SvB_Berufssektor!$B$12:$B$18</definedName>
    <definedName name="SvB_B_Staat">Roh_SvB_Berufssektor!$C$10:$K$10</definedName>
    <definedName name="SvB_B_WB">Roh_SvB_Berufssektor!$C$12:$K$116</definedName>
    <definedName name="test" localSheetId="17">#REF!</definedName>
    <definedName name="test">#REF!</definedName>
    <definedName name="Testbereich" localSheetId="17">#REF!</definedName>
    <definedName name="Testbereich">#REF!</definedName>
    <definedName name="TestbereichG1" localSheetId="17">#REF!,#REF!</definedName>
    <definedName name="TestbereichG1">#REF!,#REF!</definedName>
    <definedName name="text_zurueck" localSheetId="17">[11]id!#REF!</definedName>
    <definedName name="text_zurueck">[11]id!#REF!</definedName>
    <definedName name="Titel" localSheetId="17">#REF!</definedName>
    <definedName name="Titel">#REF!</definedName>
    <definedName name="TitelA" localSheetId="17">#REF!</definedName>
    <definedName name="TitelA">#REF!</definedName>
    <definedName name="traeger" localSheetId="17">#REF!</definedName>
    <definedName name="traeger">#REF!</definedName>
    <definedName name="Träger" localSheetId="17">'[2]ZR SGB i Be'!#REF!</definedName>
    <definedName name="Träger">'[2]ZR SGB i Be'!#REF!</definedName>
    <definedName name="Ur" localSheetId="17">#REF!</definedName>
    <definedName name="Ur">#REF!</definedName>
    <definedName name="Veröffentlichungstermin" localSheetId="17">#REF!</definedName>
    <definedName name="Veröffentlichungstermin">#REF!</definedName>
    <definedName name="Versatz" localSheetId="17">#REF!</definedName>
    <definedName name="Versatz">#REF!</definedName>
    <definedName name="vo" localSheetId="17">#REF!</definedName>
    <definedName name="vo">#REF!</definedName>
    <definedName name="vzhuh" localSheetId="17">#REF!</definedName>
    <definedName name="vzhuh">#REF!</definedName>
    <definedName name="Zeile" localSheetId="17">#REF!</definedName>
    <definedName name="Zeile">#REF!</definedName>
    <definedName name="Zeile_Jahr">[6]Steuerung!$D$7:$E$34</definedName>
    <definedName name="Zeit" localSheetId="17">#REF!</definedName>
    <definedName name="Zeit">#REF!</definedName>
  </definedNames>
  <calcPr calcId="162913"/>
</workbook>
</file>

<file path=xl/calcChain.xml><?xml version="1.0" encoding="utf-8"?>
<calcChain xmlns="http://schemas.openxmlformats.org/spreadsheetml/2006/main">
  <c r="B7" i="4" l="1"/>
  <c r="I1" i="40" l="1"/>
  <c r="G1" i="40"/>
  <c r="A5" i="4" l="1"/>
  <c r="L1" i="40" l="1"/>
  <c r="B22" i="4" s="1"/>
  <c r="M7" i="4"/>
  <c r="P26" i="4" l="1"/>
  <c r="W26" i="4"/>
  <c r="W22" i="4"/>
  <c r="V20" i="4"/>
  <c r="T22" i="4"/>
  <c r="V15" i="4"/>
  <c r="T16" i="4"/>
  <c r="W15" i="4"/>
  <c r="W13" i="4"/>
  <c r="T15" i="4"/>
  <c r="W25" i="4"/>
  <c r="W20" i="4"/>
  <c r="V24" i="4"/>
  <c r="T20" i="4"/>
  <c r="V23" i="4"/>
  <c r="T24" i="4"/>
  <c r="W23" i="4"/>
  <c r="W18" i="4"/>
  <c r="V26" i="4"/>
  <c r="V22" i="4"/>
  <c r="V17" i="4"/>
  <c r="V13" i="4"/>
  <c r="T23" i="4"/>
  <c r="T18" i="4"/>
  <c r="T13" i="4"/>
  <c r="W17" i="4"/>
  <c r="V25" i="4"/>
  <c r="V16" i="4"/>
  <c r="T26" i="4"/>
  <c r="T17" i="4"/>
  <c r="W16" i="4"/>
  <c r="V19" i="4"/>
  <c r="T25" i="4"/>
  <c r="W24" i="4"/>
  <c r="W19" i="4"/>
  <c r="V18" i="4"/>
  <c r="T19" i="4"/>
  <c r="I26" i="4"/>
  <c r="A4" i="4"/>
  <c r="C15" i="4"/>
  <c r="D15" i="4" s="1"/>
  <c r="O16" i="4"/>
  <c r="M19" i="4"/>
  <c r="P17" i="4"/>
  <c r="S15" i="4"/>
  <c r="O26" i="4"/>
  <c r="S13" i="4"/>
  <c r="N16" i="4"/>
  <c r="O24" i="4"/>
  <c r="R26" i="4"/>
  <c r="O18" i="4"/>
  <c r="M13" i="4"/>
  <c r="R22" i="4"/>
  <c r="O25" i="4"/>
  <c r="R19" i="4"/>
  <c r="N18" i="4"/>
  <c r="M25" i="4"/>
  <c r="S26" i="4"/>
  <c r="M15" i="4"/>
  <c r="O17" i="4"/>
  <c r="S20" i="4"/>
  <c r="R16" i="4"/>
  <c r="P20" i="4"/>
  <c r="M24" i="4"/>
  <c r="N15" i="4"/>
  <c r="R20" i="4"/>
  <c r="N17" i="4"/>
  <c r="N19" i="4"/>
  <c r="S25" i="4"/>
  <c r="P23" i="4"/>
  <c r="P22" i="4"/>
  <c r="P25" i="4"/>
  <c r="P24" i="4"/>
  <c r="S18" i="4"/>
  <c r="O15" i="4"/>
  <c r="M18" i="4"/>
  <c r="O20" i="4"/>
  <c r="N13" i="4"/>
  <c r="N20" i="4"/>
  <c r="M16" i="4"/>
  <c r="S19" i="4"/>
  <c r="O19" i="4"/>
  <c r="M17" i="4"/>
  <c r="N25" i="4"/>
  <c r="P16" i="4"/>
  <c r="S23" i="4"/>
  <c r="O22" i="4"/>
  <c r="M26" i="4"/>
  <c r="M23" i="4"/>
  <c r="S22" i="4"/>
  <c r="N26" i="4"/>
  <c r="P15" i="4"/>
  <c r="M22" i="4"/>
  <c r="O23" i="4"/>
  <c r="I13" i="4"/>
  <c r="B16" i="4"/>
  <c r="E17" i="4"/>
  <c r="I18" i="4"/>
  <c r="B20" i="4"/>
  <c r="E22" i="4"/>
  <c r="I23" i="4"/>
  <c r="B25" i="4"/>
  <c r="E26" i="4"/>
  <c r="E13" i="4"/>
  <c r="K13" i="4"/>
  <c r="L13" i="4" s="1"/>
  <c r="I15" i="4"/>
  <c r="C16" i="4"/>
  <c r="D16" i="4" s="1"/>
  <c r="G16" i="4"/>
  <c r="H16" i="4" s="1"/>
  <c r="B17" i="4"/>
  <c r="K17" i="4"/>
  <c r="L17" i="4" s="1"/>
  <c r="E18" i="4"/>
  <c r="C19" i="4"/>
  <c r="D19" i="4" s="1"/>
  <c r="I19" i="4"/>
  <c r="G20" i="4"/>
  <c r="H20" i="4" s="1"/>
  <c r="L22" i="4"/>
  <c r="E23" i="4"/>
  <c r="C24" i="4"/>
  <c r="D24" i="4" s="1"/>
  <c r="I24" i="4"/>
  <c r="G25" i="4"/>
  <c r="H25" i="4" s="1"/>
  <c r="B26" i="4"/>
  <c r="K26" i="4"/>
  <c r="L26" i="4" s="1"/>
  <c r="N23" i="4"/>
  <c r="P18" i="4"/>
  <c r="P13" i="4"/>
  <c r="N22" i="4"/>
  <c r="P19" i="4"/>
  <c r="N24" i="4"/>
  <c r="R13" i="4"/>
  <c r="M20" i="4"/>
  <c r="S17" i="4"/>
  <c r="R18" i="4"/>
  <c r="S16" i="4"/>
  <c r="R17" i="4"/>
  <c r="R15" i="4"/>
  <c r="O13" i="4"/>
  <c r="R23" i="4"/>
  <c r="R25" i="4"/>
  <c r="R24" i="4"/>
  <c r="S24" i="4"/>
  <c r="B13" i="4"/>
  <c r="E15" i="4"/>
  <c r="I16" i="4"/>
  <c r="G17" i="4"/>
  <c r="H17" i="4" s="1"/>
  <c r="B18" i="4"/>
  <c r="K18" i="4"/>
  <c r="L18" i="4" s="1"/>
  <c r="E19" i="4"/>
  <c r="C20" i="4"/>
  <c r="D20" i="4" s="1"/>
  <c r="I20" i="4"/>
  <c r="H22" i="4"/>
  <c r="B23" i="4"/>
  <c r="L23" i="4"/>
  <c r="E24" i="4"/>
  <c r="C25" i="4"/>
  <c r="D25" i="4" s="1"/>
  <c r="I25" i="4"/>
  <c r="G26" i="4"/>
  <c r="H26" i="4" s="1"/>
  <c r="C13" i="4"/>
  <c r="D13" i="4" s="1"/>
  <c r="G13" i="4"/>
  <c r="H13" i="4" s="1"/>
  <c r="B15" i="4"/>
  <c r="G15" i="4"/>
  <c r="H15" i="4" s="1"/>
  <c r="K15" i="4"/>
  <c r="L15" i="4" s="1"/>
  <c r="E16" i="4"/>
  <c r="K16" i="4"/>
  <c r="L16" i="4" s="1"/>
  <c r="C17" i="4"/>
  <c r="D17" i="4" s="1"/>
  <c r="I17" i="4"/>
  <c r="C18" i="4"/>
  <c r="D18" i="4" s="1"/>
  <c r="G18" i="4"/>
  <c r="H18" i="4" s="1"/>
  <c r="B19" i="4"/>
  <c r="G19" i="4"/>
  <c r="H19" i="4" s="1"/>
  <c r="K19" i="4"/>
  <c r="L19" i="4" s="1"/>
  <c r="E20" i="4"/>
  <c r="K20" i="4"/>
  <c r="L20" i="4" s="1"/>
  <c r="D22" i="4"/>
  <c r="I22" i="4"/>
  <c r="D23" i="4"/>
  <c r="H23" i="4"/>
  <c r="B24" i="4"/>
  <c r="G24" i="4"/>
  <c r="H24" i="4" s="1"/>
  <c r="K24" i="4"/>
  <c r="L24" i="4" s="1"/>
  <c r="E25" i="4"/>
  <c r="K25" i="4"/>
  <c r="L25" i="4" s="1"/>
  <c r="C26" i="4"/>
  <c r="D26" i="4" s="1"/>
  <c r="A32" i="4" l="1"/>
  <c r="U19" i="4"/>
  <c r="J22" i="4"/>
  <c r="Q26" i="4"/>
  <c r="U22" i="4"/>
  <c r="Q15" i="4"/>
  <c r="Q23" i="4"/>
  <c r="F25" i="4"/>
  <c r="Q19" i="4"/>
  <c r="J26" i="4"/>
  <c r="F16" i="4"/>
  <c r="J20" i="4"/>
  <c r="Q13" i="4"/>
  <c r="Q22" i="4"/>
  <c r="U13" i="4"/>
  <c r="Q17" i="4"/>
  <c r="U25" i="4"/>
  <c r="Q25" i="4"/>
  <c r="U15" i="4"/>
  <c r="J17" i="4"/>
  <c r="J25" i="4"/>
  <c r="Q18" i="4"/>
  <c r="Q24" i="4"/>
  <c r="U24" i="4"/>
  <c r="F15" i="4"/>
  <c r="J24" i="4"/>
  <c r="F18" i="4"/>
  <c r="F13" i="4"/>
  <c r="F20" i="4"/>
  <c r="U16" i="4"/>
  <c r="Q16" i="4"/>
  <c r="U18" i="4"/>
  <c r="U17" i="4"/>
  <c r="U23" i="4"/>
  <c r="U26" i="4"/>
  <c r="F23" i="4"/>
  <c r="J19" i="4"/>
  <c r="J18" i="4"/>
  <c r="F22" i="4"/>
  <c r="F19" i="4"/>
  <c r="J16" i="4"/>
  <c r="J23" i="4"/>
  <c r="F17" i="4"/>
  <c r="F24" i="4"/>
  <c r="Q20" i="4"/>
  <c r="U20" i="4"/>
  <c r="J15" i="4"/>
  <c r="F26" i="4"/>
  <c r="J13" i="4"/>
</calcChain>
</file>

<file path=xl/sharedStrings.xml><?xml version="1.0" encoding="utf-8"?>
<sst xmlns="http://schemas.openxmlformats.org/spreadsheetml/2006/main" count="1212" uniqueCount="438">
  <si>
    <t>Polen</t>
  </si>
  <si>
    <t>Region</t>
  </si>
  <si>
    <t>Deutschland</t>
  </si>
  <si>
    <t>Insgesamt</t>
  </si>
  <si>
    <t>Ohne Angabe</t>
  </si>
  <si>
    <t>Helfer</t>
  </si>
  <si>
    <t>Fachkraft</t>
  </si>
  <si>
    <t>Spezialist</t>
  </si>
  <si>
    <t>Experte</t>
  </si>
  <si>
    <t>Bayern</t>
  </si>
  <si>
    <t>Brandenburg</t>
  </si>
  <si>
    <t>Sachsen</t>
  </si>
  <si>
    <t>AA Bautzen</t>
  </si>
  <si>
    <t>AA Pirna</t>
  </si>
  <si>
    <t>AA Plauen</t>
  </si>
  <si>
    <t>AA Freiberg</t>
  </si>
  <si>
    <t>Arbeitsmarktstatistik</t>
  </si>
  <si>
    <t>© Statistik der Bundesagentur für Arbeit</t>
  </si>
  <si>
    <t>Übersicht und Beispielzuordnungen von Berufen</t>
  </si>
  <si>
    <t>Anforderungsniveau der KldB 2010</t>
  </si>
  <si>
    <t>Beispiel für formale Qualifikation</t>
  </si>
  <si>
    <t>Beispielberufe mit Zuordnung</t>
  </si>
  <si>
    <t>1
„Helfer“
Helfer- und Anlerntätigkeiten</t>
  </si>
  <si>
    <r>
      <rPr>
        <i/>
        <sz val="9"/>
        <rFont val="Arial"/>
        <family val="2"/>
      </rPr>
      <t xml:space="preserve">82101: </t>
    </r>
    <r>
      <rPr>
        <sz val="9"/>
        <rFont val="Arial"/>
        <family val="2"/>
      </rPr>
      <t xml:space="preserve">
- Altenpflegehelfer/in
- Helfer/in - Altenpflege
- Altenpflegehelfer/in - ambulante Altenhilfe
- …
</t>
    </r>
    <r>
      <rPr>
        <i/>
        <sz val="9"/>
        <rFont val="Arial"/>
        <family val="2"/>
      </rPr>
      <t>83111:</t>
    </r>
    <r>
      <rPr>
        <sz val="9"/>
        <rFont val="Arial"/>
        <family val="2"/>
      </rPr>
      <t xml:space="preserve">
Kindergartenhelfer/in
- …</t>
    </r>
  </si>
  <si>
    <t>Beamte einfacher Dienst</t>
  </si>
  <si>
    <t>1-jährige Berufsausbildung</t>
  </si>
  <si>
    <t>2
„Fachkraft“
fachlich ausgerichtete Tätigkeiten</t>
  </si>
  <si>
    <t>Fachkräfte</t>
  </si>
  <si>
    <r>
      <rPr>
        <i/>
        <sz val="9"/>
        <rFont val="Arial"/>
        <family val="2"/>
      </rPr>
      <t xml:space="preserve">29222: </t>
    </r>
    <r>
      <rPr>
        <sz val="9"/>
        <rFont val="Arial"/>
        <family val="2"/>
      </rPr>
      <t xml:space="preserve">
- Bäcker/in
- Patissier
- Fachkraft Süßwarentechnik Dauerbackwaren
- ...
83112: 
- Erzieher/in
- Sozialpädagogische/r Assistent/in, Kinderpfleger/in</t>
    </r>
  </si>
  <si>
    <t>Beamte mittlerer Dienst</t>
  </si>
  <si>
    <t>Ausbildung behinderter Menschen (mind. 2-jährig) nach § 66 BBiG bzw. § 42m HwO</t>
  </si>
  <si>
    <t>3
„Spezialist“
komplexe Spezialistentätigkeiten</t>
  </si>
  <si>
    <t>Meister, Techniker</t>
  </si>
  <si>
    <t>43353:
- Datenbankadministrator/in
- Data-Warehouse-Analyst/in
- ...
24593:
- Uhrmachermeister/in
- ...
61213: 
- Fachwirt/in Außenhandel
- Betriebswirt/in (FS) Groß- und Außenhandel
- …</t>
  </si>
  <si>
    <t>Kaufmännische Fortbildungen u. ä. Weiterbildungen</t>
  </si>
  <si>
    <t>Beamte gehobener Dienst</t>
  </si>
  <si>
    <t>Bachelor</t>
  </si>
  <si>
    <t>4
„Experte“
hoch komplexe Tätigkeiten</t>
  </si>
  <si>
    <t>Studienberufe (mind. 4-jährig)</t>
  </si>
  <si>
    <t>73204:
- Verwaltungsangestellte/r - höherer Dienst
- Beamte/r - Kommunalverwaltung - höherer Dienst
- Verwaltungswissenschaftler/in 
- …</t>
  </si>
  <si>
    <t>Beamte höherer Dienst</t>
  </si>
  <si>
    <t>Statistik der Arbeitslosen und Arbeitsuchenden</t>
  </si>
  <si>
    <t>Methodische Hinweise - Statistik der Arbeitslosen und Arbeitsuchenden</t>
  </si>
  <si>
    <t>Methodische Hinweise zu Auswertungen nach Berufen</t>
  </si>
  <si>
    <t>Impressum</t>
  </si>
  <si>
    <t>Empfänger:</t>
  </si>
  <si>
    <t>Auftragsnummer:</t>
  </si>
  <si>
    <t>Titel:</t>
  </si>
  <si>
    <t>Region:</t>
  </si>
  <si>
    <t>Berichtsmonat:</t>
  </si>
  <si>
    <t>Erstellungsdatum:</t>
  </si>
  <si>
    <t>Bundesagentur für Arbeit</t>
  </si>
  <si>
    <t>Statistik</t>
  </si>
  <si>
    <t>Rückfragen an:</t>
  </si>
  <si>
    <t>Statistik-Service Südost</t>
  </si>
  <si>
    <t>90328 Nürnberg</t>
  </si>
  <si>
    <t>E-Mail:</t>
  </si>
  <si>
    <t>Statistik-Service-Suedost@arbeitsagentur.de</t>
  </si>
  <si>
    <t>Hotline:</t>
  </si>
  <si>
    <t>0911/179-8001</t>
  </si>
  <si>
    <t>Fax:</t>
  </si>
  <si>
    <t>0911/179-908001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</si>
  <si>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</si>
  <si>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</si>
  <si>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</si>
  <si>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</si>
  <si>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</si>
  <si>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</si>
  <si>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Nutzungsbedingungen:</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</si>
  <si>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</si>
  <si>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</si>
  <si>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</si>
  <si>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</si>
  <si>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</si>
  <si>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</si>
  <si>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</si>
  <si>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</si>
  <si>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</si>
  <si>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</si>
  <si>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Statistik-Infoseite</t>
  </si>
  <si>
    <t>Beschäftigung</t>
  </si>
  <si>
    <t>Grundsicherung für Arbeitsuchende (SGB II)</t>
  </si>
  <si>
    <t>Leistungen SGB III</t>
  </si>
  <si>
    <t>Zeitreihen</t>
  </si>
  <si>
    <t>Amtliche Nachrichten der BA</t>
  </si>
  <si>
    <t>Kreisdaten</t>
  </si>
  <si>
    <t>Merkmal</t>
  </si>
  <si>
    <t>Anzahl</t>
  </si>
  <si>
    <t>Veränderung zum Vorjahr</t>
  </si>
  <si>
    <t>absolut</t>
  </si>
  <si>
    <t>in %</t>
  </si>
  <si>
    <t>Bestand ALO</t>
  </si>
  <si>
    <t>AA Annaberg-Buchholz</t>
  </si>
  <si>
    <t>Metriken</t>
  </si>
  <si>
    <t>Berufssegmente_Anforderungsniveau</t>
  </si>
  <si>
    <t>Berichtsmonat</t>
  </si>
  <si>
    <t>Staat</t>
  </si>
  <si>
    <t>*)   Aus Datenschutzgründen und Gründen der statistischen Geheimhaltung werden Zahlenwerte von 1 oder 2 und Daten, aus denen rechnerisch auf einen solchen Zahlenwert geschlossen werden kann, anonymisiert.</t>
  </si>
  <si>
    <t>Tabelle</t>
  </si>
  <si>
    <t>12 Brandenburg</t>
  </si>
  <si>
    <t>darunter Einpendler</t>
  </si>
  <si>
    <t>Beschäftigungsstatistik</t>
  </si>
  <si>
    <t>Abw. rel. VJM</t>
  </si>
  <si>
    <t>152 Polen</t>
  </si>
  <si>
    <t>ZZ Keine Angabe</t>
  </si>
  <si>
    <t>S5 Sonstige wirtschaftliche Dienstleistungsberufe</t>
  </si>
  <si>
    <t>S4 IT- und naturwissenschaftliche Dienstleistungsberufe</t>
  </si>
  <si>
    <t>S3 Kaufmännische und unternehmensbezogene Dienstleistungsberufe</t>
  </si>
  <si>
    <t>S2 Personenbezogene Dienstleistungsberufe</t>
  </si>
  <si>
    <t>S1 Produktionsberufe</t>
  </si>
  <si>
    <t>Berufssegment_Tätigkeit</t>
  </si>
  <si>
    <t>4 Experte</t>
  </si>
  <si>
    <t>3 Spezialist</t>
  </si>
  <si>
    <t>2 Fachkraft</t>
  </si>
  <si>
    <t>1 Helfer</t>
  </si>
  <si>
    <t>Die erhobenen Daten unterliegen grundsätzlich der Geheimhaltung nach § 16 BStatG. Eine Übermittlung von Einzelangaben ist daher ausgeschlossen. Aus diesem Grund werden Zahlenwerte unter 3 und Daten, aus denen sich rechnerisch eine Differenz ermitteln lässt, mit * anonymisiert. Gleiches gilt, wenn in einer Region oder in einem Wirtschaftszweig weniger als 3 Betriebe ansässig sind oder einer der Betriebe einen so hohen Beschäftigtenanteil auf sich vereint, dass die Beschäftigtenzahl praktisch eine Einzelangabe über diesen Betrieb darstellt (Dominanzfall). Hierbei gilt: Bei 3 bis 9 Betrieben, die hinter einer Beschäftigtenzahl stehen, darf keiner der Betriebe 50 oder mehr Prozent der Beschäftigten auf sich vereinen. Bei 10 oder mehr Betrieben dürfen auf keinen Betrieb 85 oder mehr Prozent der Beschäftigten entfallen.</t>
  </si>
  <si>
    <t>Methodische Hinweise - Sozialversicherungspflichtig und geringfügig Beschäftigte</t>
  </si>
  <si>
    <t>http://statistik.arbeitsagentur.de/Statischer-Content/Grundlagen/Qualitaetsberichte/Generische-Publikationen/Qualitaetsbericht-Statistik-Beschaeftigung.pdf</t>
  </si>
  <si>
    <t>Methodische Hinweise - Pendler</t>
  </si>
  <si>
    <t>Inhaltsverzeichnis</t>
  </si>
  <si>
    <t>Karte_ALO_Polen</t>
  </si>
  <si>
    <t>Karte_ALO_Tschechen</t>
  </si>
  <si>
    <t>Pendler</t>
  </si>
  <si>
    <t>Karte_Pendler_Polen</t>
  </si>
  <si>
    <t>Karte_Pendler_Tschechen</t>
  </si>
  <si>
    <t>Karte_SvB_Polen</t>
  </si>
  <si>
    <t>Karte_SvB_Tschechen</t>
  </si>
  <si>
    <t>Hinweise Alo Asu</t>
  </si>
  <si>
    <t>Meth_Hinw_Anforderungsniveau</t>
  </si>
  <si>
    <t>Hinweise Berufe</t>
  </si>
  <si>
    <t>Hinweise SVB GB</t>
  </si>
  <si>
    <t>Hinweise_Pendler</t>
  </si>
  <si>
    <t>Info</t>
  </si>
  <si>
    <t>Ausgewählte Regionen</t>
  </si>
  <si>
    <t>Staatsangehörigkeit</t>
  </si>
  <si>
    <t>Gesamt</t>
  </si>
  <si>
    <t>700 RD Bayern</t>
  </si>
  <si>
    <t>968 RD Sachsen</t>
  </si>
  <si>
    <t>071 AA Annaberg-Buchholz</t>
  </si>
  <si>
    <t>072 AA Bautzen</t>
  </si>
  <si>
    <t>077 AA Pirna</t>
  </si>
  <si>
    <t>078 AA Plauen</t>
  </si>
  <si>
    <t>080 AA Freiberg</t>
  </si>
  <si>
    <t>Keine Angabe</t>
  </si>
  <si>
    <t>bis</t>
  </si>
  <si>
    <t>größer</t>
  </si>
  <si>
    <r>
      <t>Ohne Angabe</t>
    </r>
    <r>
      <rPr>
        <vertAlign val="superscript"/>
        <sz val="8"/>
        <rFont val="Arial"/>
        <family val="2"/>
      </rPr>
      <t>1)</t>
    </r>
  </si>
  <si>
    <t>Klassifikation der Berufe 2010</t>
  </si>
  <si>
    <t>Berufssektoren und Berufssegmente nach den Berufshauptgruppen der Klassifikation der Berufe 2010 (KldB 2010)</t>
  </si>
  <si>
    <t>Berufssektor (Anzahl = 5)</t>
  </si>
  <si>
    <t>Berufssegment (Anzahl = 14)</t>
  </si>
  <si>
    <t>Berufshauptgruppe der KldB 2010 (Anzahl = 37)</t>
  </si>
  <si>
    <t>S1</t>
  </si>
  <si>
    <t xml:space="preserve">Produktionsberufe </t>
  </si>
  <si>
    <t>S11</t>
  </si>
  <si>
    <t>Land-, Forst- und Gartenbauberufe</t>
  </si>
  <si>
    <t>11</t>
  </si>
  <si>
    <t>Land-, Tier- und Forstwirtschaftsberufe</t>
  </si>
  <si>
    <t>12</t>
  </si>
  <si>
    <t>Gartenbauberufe und Floristik</t>
  </si>
  <si>
    <t>S12</t>
  </si>
  <si>
    <t>Fertigungsberufe</t>
  </si>
  <si>
    <t>21</t>
  </si>
  <si>
    <t>Rohstoffgewinnung und -aufbereitung, Glas- und Keramikherstellung und -verarbeitung</t>
  </si>
  <si>
    <t>22</t>
  </si>
  <si>
    <t>Kunststoffherstellung und -verarbeitung, Holzbe- und -verarbeitung</t>
  </si>
  <si>
    <t>23</t>
  </si>
  <si>
    <t>Papier- und Druckberufe, technische Mediengestaltung</t>
  </si>
  <si>
    <t>24</t>
  </si>
  <si>
    <t>Metallerzeugung und -bearbeitung, Metallbauberufe</t>
  </si>
  <si>
    <t>28</t>
  </si>
  <si>
    <t>Textil- und Lederberufe</t>
  </si>
  <si>
    <t>93</t>
  </si>
  <si>
    <t>Produktdesign und kunsthandwerkliche Berufe, bildende Kunst, Musikinstrumentenbau</t>
  </si>
  <si>
    <t>S13</t>
  </si>
  <si>
    <t>Fertigungstechnische Berufe</t>
  </si>
  <si>
    <t>25</t>
  </si>
  <si>
    <t>Maschinen- und Fahrzeugtechnikberufe</t>
  </si>
  <si>
    <t>26</t>
  </si>
  <si>
    <t>Mechatronik-, Energie- und Elektroberufe</t>
  </si>
  <si>
    <t>27</t>
  </si>
  <si>
    <t>Technische Forschungs-, Entwicklungs-, Konstruktions- u. Produktionssteuerungsberufe</t>
  </si>
  <si>
    <t>S14</t>
  </si>
  <si>
    <t>Bau- und Ausbauberufe</t>
  </si>
  <si>
    <t>31</t>
  </si>
  <si>
    <t>Bauplanungs-, Architektur- und Vermessungsberufe</t>
  </si>
  <si>
    <t>32</t>
  </si>
  <si>
    <t>Hoch- und Tiefbauberufe</t>
  </si>
  <si>
    <t>33</t>
  </si>
  <si>
    <t>(Innen-)Ausbauberufe</t>
  </si>
  <si>
    <t>34</t>
  </si>
  <si>
    <t>Gebäude- und versorgungstechnische Berufe</t>
  </si>
  <si>
    <t>S2</t>
  </si>
  <si>
    <t xml:space="preserve">Personenbezogene 
Dienstleistungsberufe </t>
  </si>
  <si>
    <t>S21</t>
  </si>
  <si>
    <t>Lebensmittel- und Gastgewerbeberufe</t>
  </si>
  <si>
    <t>29</t>
  </si>
  <si>
    <t>Lebensmittelherstellung und -verarbeitung</t>
  </si>
  <si>
    <t>63</t>
  </si>
  <si>
    <t>Tourismus-, Hotel- und Gaststättenberufe</t>
  </si>
  <si>
    <t>S22</t>
  </si>
  <si>
    <t>Medizinische u. nicht-medizinische Gesundheitsberufe</t>
  </si>
  <si>
    <t>81</t>
  </si>
  <si>
    <t>Medizinische Gesundheitsberufe</t>
  </si>
  <si>
    <t>82</t>
  </si>
  <si>
    <t>Nichtmedizinische Gesundheits-, Körperpflege- und Wellnessberufe, Medizintechnik</t>
  </si>
  <si>
    <t>S23</t>
  </si>
  <si>
    <t>Soziale und kulturelle Dienstleistungsberufe *</t>
  </si>
  <si>
    <t>83</t>
  </si>
  <si>
    <t>Erziehung, soziale und hauswirtschaftliche Berufe, Theologie</t>
  </si>
  <si>
    <t>84</t>
  </si>
  <si>
    <t>Lehrende und ausbildende Berufe</t>
  </si>
  <si>
    <t>91</t>
  </si>
  <si>
    <t>Sprach-, literatur-, geistes-, gesellschafts- und wirtschaftswissenschaftliche Berufe</t>
  </si>
  <si>
    <t>94</t>
  </si>
  <si>
    <t>Darstellende und unterhaltende Berufe</t>
  </si>
  <si>
    <t>S3</t>
  </si>
  <si>
    <t>Kaufmännische und unternehmensbezogene Dienstleistungsberufe</t>
  </si>
  <si>
    <t>S31</t>
  </si>
  <si>
    <t>Handelsberufe</t>
  </si>
  <si>
    <t>61</t>
  </si>
  <si>
    <t>Einkaufs-, Vertriebs- und Handelsberufe</t>
  </si>
  <si>
    <t>62</t>
  </si>
  <si>
    <t>Verkaufsberufe</t>
  </si>
  <si>
    <t>S32</t>
  </si>
  <si>
    <t>Berufe in Unternehmensführung und -organisation</t>
  </si>
  <si>
    <t>71</t>
  </si>
  <si>
    <t>S33</t>
  </si>
  <si>
    <t>Unternehmensbezogene Dienstleistungsberufe</t>
  </si>
  <si>
    <t>72</t>
  </si>
  <si>
    <t>Berufe in Finanzdienstleistungen, Rechnungswesen und Steuerberatung</t>
  </si>
  <si>
    <t>73</t>
  </si>
  <si>
    <t>Berufe in Recht und Verwaltung</t>
  </si>
  <si>
    <t>92</t>
  </si>
  <si>
    <t>Werbung, Marketing, kaufmännische und redaktionelle Medienberufe</t>
  </si>
  <si>
    <t>S4</t>
  </si>
  <si>
    <t>IT- und naturwissenschaftliche Dienstleistungsberufe</t>
  </si>
  <si>
    <t>S41</t>
  </si>
  <si>
    <t>41</t>
  </si>
  <si>
    <t>Mathematik-, Biologie-, Chemie- und Physikberufe</t>
  </si>
  <si>
    <t>42</t>
  </si>
  <si>
    <t>Geologie-, Geografie- und Umweltschutzberufe</t>
  </si>
  <si>
    <t>43</t>
  </si>
  <si>
    <t>Informatik-, Informations- und Kommunikationstechnologieberufe</t>
  </si>
  <si>
    <t>S5</t>
  </si>
  <si>
    <t>Sonstige wirtschaftliche Dienstleistungsberufe</t>
  </si>
  <si>
    <t>S51</t>
  </si>
  <si>
    <t>Sicherheitsberufe</t>
  </si>
  <si>
    <t>53</t>
  </si>
  <si>
    <t>Schutz-, Sicherheits- und Überwachungsberufe</t>
  </si>
  <si>
    <t>01</t>
  </si>
  <si>
    <t>Angehörige der regulären Streitkräfte</t>
  </si>
  <si>
    <t>S52</t>
  </si>
  <si>
    <t>Verkehrs- und Logistikberufe</t>
  </si>
  <si>
    <t>51</t>
  </si>
  <si>
    <t>Verkehrs- und Logistikberufe (außer Fahrzeugführung)</t>
  </si>
  <si>
    <t>52</t>
  </si>
  <si>
    <t>Führer/innen von Fahrzeug- und Transportgeräten</t>
  </si>
  <si>
    <t>S53</t>
  </si>
  <si>
    <t>Reinigungsberufe</t>
  </si>
  <si>
    <t>Erstellungsdatum: 23.04.2015, DK Statistik</t>
  </si>
  <si>
    <t>* bis Mai 2015 "Geisteswissenschaftler und Künstler"</t>
  </si>
  <si>
    <t>Anteil sozialversicherungspflichtig Beschäftigter mit tschechischer Staatsangehörigkeit an allen sozialversicherungspflichtig Beschäftigten in %</t>
  </si>
  <si>
    <t>Anteil sozialversicherungspflichtig Beschäftigter mit polnischer Staatsangehörigkeit an allen sozialversicherungspflichtig Beschäftigten in %</t>
  </si>
  <si>
    <t>darunter mit der Staatsangehörigkeit</t>
  </si>
  <si>
    <t>Anteil Einpendler mit tschechischer Staatsangehörigkeit an allen Einpendlern in %</t>
  </si>
  <si>
    <t>Anteil Einpendler mit polnischer Staatsangehörigkeit an allen Einpendlern in %</t>
  </si>
  <si>
    <t>Sozialversicherungspflichtig Beschäftigte (SvB) am Arbeitsort (AO) und Einpendler nach Staatsangehörigkeit</t>
  </si>
  <si>
    <t>Anteil an arbeitslosen Tschechen an allen Arbeitslosen in %</t>
  </si>
  <si>
    <t>Anteil an arbeitslosen Polen an allen Arbeitslosen in %</t>
  </si>
  <si>
    <t xml:space="preserve">Methodische Hinweise - Das Anforderungsniveau nach dem Zielberuf der auszuübenden Tätigkeit
</t>
  </si>
  <si>
    <t>Bestand an Arbeitslosen und Sozialversicherungspflichtig Beschäftigte (SvB) nach ausgewählten Merkmalen</t>
  </si>
  <si>
    <t>Bestand an Arbeitslosen und Sozialversicherungspflichtig Beschäftigte (SvB) mit polnischer und tschechischer Staatsangehörigkeit nach ausgewählten Merkmalen</t>
  </si>
  <si>
    <t>Ausgewählte Berichtsmonate</t>
  </si>
  <si>
    <t>Tschechien</t>
  </si>
  <si>
    <t>Übergreifend</t>
  </si>
  <si>
    <t>BST</t>
  </si>
  <si>
    <t>AST</t>
  </si>
  <si>
    <t>Sozialversicherungspflichtig Beschäftigte (SvB) am Arbeitsort und Einpendler nach Herkunftsregion</t>
  </si>
  <si>
    <t>Region
(Arbeitsort)</t>
  </si>
  <si>
    <t>SvB insgesamt</t>
  </si>
  <si>
    <t>darunter Einpendler aus / mit Wohnort in</t>
  </si>
  <si>
    <t>Ausgabe</t>
  </si>
  <si>
    <t>ALO:</t>
  </si>
  <si>
    <t>BST:</t>
  </si>
  <si>
    <t>Abw. abs. VJM</t>
  </si>
  <si>
    <t>Anteil
(Sp.4 an Sp.1)
 in %</t>
  </si>
  <si>
    <t>Anteil
(Sp.19 an Sp.12)
 in %</t>
  </si>
  <si>
    <t>dav. nach Berufssektoren (KldB 2010)</t>
  </si>
  <si>
    <t>Anteil Einpendler aus Polen an allen Einpendlern in %</t>
  </si>
  <si>
    <t>Anteil Einpendler aus Tschechien an allen Einpendlern in %</t>
  </si>
  <si>
    <t>Ausgewählte Stichtage</t>
  </si>
  <si>
    <t>BM_ALO:</t>
  </si>
  <si>
    <t xml:space="preserve">http://statistik.arbeitsagentur.de/cae/servlet/contentblob/4318/publicationFile/854/Qualitaetsbericht-Statistik-Arbeitslose-Arbeitsuchende.pdf </t>
  </si>
  <si>
    <t>Übersicht_Berufssektoren</t>
  </si>
  <si>
    <t>ALO_SvB</t>
  </si>
  <si>
    <t>Bestand an Arbeitslosen und sozialversicherungspflichtig Beschäftigte am Arbeitsort nach Berufssektoren, Anforderungsniveau und Staatsangehörigkeit</t>
  </si>
  <si>
    <t>Bestand an Arbeitslosen nach Berufssektoren, Anforderungsniveau des Zielberufes und Staatsangehörigkeit sowie sozialversicherungspflichtig Beschäftigte am Arbeitsort nach Berufssektoren, Anforderungsniveau der Tätigkeit und Staatsangehörigkeit</t>
  </si>
  <si>
    <t>1)   Der Anteil der Fälle ohne Angabe ist bei der Interpretation - insbesondere bei Vergleichen zwischen Regionen - zu berücksichtigen. Je höher dieser Anteil, desto stärker können die übrigen Merkmalsausprägungen unterzeichnet sein. Da die Unterzeichnung nicht gleichmäßig verteilt sein muss, kann es zu Verzerrungen kommen.</t>
  </si>
  <si>
    <t>Methodische Hinweise - Schätzungen in der Statistik der Arbeitslosen und Arbeitsuchenden</t>
  </si>
  <si>
    <t>Hinweise:</t>
  </si>
  <si>
    <t>Herausgeberin:</t>
  </si>
  <si>
    <t>https://statistik.arbeitsagentur.de/Statischer-Content/Grundlagen/Glossare/Generische-Publikationen/BST-Glossar-Gesamtglossar.pdf</t>
  </si>
  <si>
    <t>Im Internet stehen statistische Informationen unterteilt nach folgenden Themenbereichen zur Verfügung:</t>
  </si>
  <si>
    <t>Anteil
(Sp.8 an Sp.1)
 in %</t>
  </si>
  <si>
    <t>Anteil
(Sp.15 an Sp.12)
 in %</t>
  </si>
  <si>
    <t>164 Tschechien</t>
  </si>
  <si>
    <t>Stand: 28.01.2016</t>
  </si>
  <si>
    <t>Hinweise zur Interpretation von Auswertungen nach der Berufssystematik</t>
  </si>
  <si>
    <t>Berichterstattung nach der</t>
  </si>
  <si>
    <t>Klassifikation der Berufe</t>
  </si>
  <si>
    <t>2010 (KldB 2010)</t>
  </si>
  <si>
    <t>Regionalisierung und</t>
  </si>
  <si>
    <t>Detaillierungsgrad</t>
  </si>
  <si>
    <t>Verfügbarkeit der Daten/</t>
  </si>
  <si>
    <t>Datenbasis</t>
  </si>
  <si>
    <t>Zeitreihenvergleiche</t>
  </si>
  <si>
    <t>innerhalb der KldB 2010</t>
  </si>
  <si>
    <t>Änderung der Zuordnung</t>
  </si>
  <si>
    <t>von Einzelberufen</t>
  </si>
  <si>
    <t>mit der KldB 1988 vor 2007</t>
  </si>
  <si>
    <t>Keine Angabe-Fälle</t>
  </si>
  <si>
    <t>Ursachen:</t>
  </si>
  <si>
    <t>1. Neue Berufeklassifikation</t>
  </si>
  <si>
    <t>2. Datenausfälle SGB II</t>
  </si>
  <si>
    <t>3. Normalfälle</t>
  </si>
  <si>
    <t xml:space="preserve">Statistische </t>
  </si>
  <si>
    <t>Sonderauswertungen</t>
  </si>
  <si>
    <t>Migration</t>
  </si>
  <si>
    <t>Frauen und Männer</t>
  </si>
  <si>
    <t>Daten zu den Eingliederungsbilanzen</t>
  </si>
  <si>
    <t>Langzeitarbeitslosigkeit</t>
  </si>
  <si>
    <t xml:space="preserve">Abkürzungen und Zeichen, die in den Produkten der Statistik der BA vorkommen, werden im </t>
  </si>
  <si>
    <t>Arbeitslose, Unterbeschäftigung und Arbeitsstellen</t>
  </si>
  <si>
    <t>Berufe</t>
  </si>
  <si>
    <t>Wirtschaftszweige</t>
  </si>
  <si>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</si>
  <si>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073 AA Chemnitz</t>
  </si>
  <si>
    <t>074 AA Dresden</t>
  </si>
  <si>
    <t>075 AA Leipzig</t>
  </si>
  <si>
    <t>076 AA Oschatz</t>
  </si>
  <si>
    <t>079 AA Riesa</t>
  </si>
  <si>
    <t>092 AA Zwickau</t>
  </si>
  <si>
    <t>AA Chemnitz</t>
  </si>
  <si>
    <t>AA Dresden</t>
  </si>
  <si>
    <t>AA Leipzig</t>
  </si>
  <si>
    <t>AA Oschatz</t>
  </si>
  <si>
    <t>AA Riesa</t>
  </si>
  <si>
    <t>AA Zwickau</t>
  </si>
  <si>
    <t>Förderung und berufliche Rehabilitation</t>
  </si>
  <si>
    <t>Bildung</t>
  </si>
  <si>
    <t>Einnahmen/Ausgaben</t>
  </si>
  <si>
    <t>Familien und Kinder</t>
  </si>
  <si>
    <t>Methodischer Hinweis zur Statistik der Arbeitslosen und Arbeitsuchenden</t>
  </si>
  <si>
    <t>Definitionen</t>
  </si>
  <si>
    <r>
      <rPr>
        <b/>
        <sz val="9"/>
        <rFont val="Arial"/>
        <family val="2"/>
      </rPr>
      <t>Arbeitsuchende</t>
    </r>
    <r>
      <rPr>
        <sz val="9"/>
        <rFont val="Arial"/>
        <family val="2"/>
      </rPr>
      <t xml:space="preserve"> sind Personen, die
  ◦ eine versicherungspflichtige, mindestens 15 Stunden wöchentlich umfassende Beschäftigung suchen,  
  ◦ sich wegen der Vermittlung in ein entsprechendes Beschäftigungsverhältnis bei einer Agentur für Arbeit oder
    einem Jobcenter gemeldet haben,
  ◦ die angestrebte Tätigkeit ausüben können und dürfen.
Dies gilt auch, wenn sie bereits eine Beschäftigung oder eine selbständige Tätigkeit ausüben (§ 15 Sozialgesetzbuch Drittes Buch - SGB III).  Bei den Arbeitsuchenden wird zwischen arbeitslosen und nichtarbeitslosen Arbeitsuchenden unterschieden.</t>
    </r>
  </si>
  <si>
    <r>
      <t xml:space="preserve">Arbeitslose </t>
    </r>
    <r>
      <rPr>
        <sz val="9"/>
        <rFont val="Arial"/>
        <family val="2"/>
      </rPr>
      <t>sind Personen, die 
  ◦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 den Vermittlungsbemühungen der Agentur für Arbeit oder des Jobcenters zur Verfügung stehen, also 
    arbeiten dürfen, arbeitsfähig und -bereit sind (Verfügbarkeit), 
  ◦ in der Bundesrepublik Deutschland wohnen,
  ◦ nicht jünger als 15 Jahre sind und die Altersgrenze für den Renteneintritt noch nicht erreicht haben und
  ◦ sich persönlich bei einer Agentur für Arbeit oder einem Jobcenter arbeitslos gemeldet haben. 
Für Hilfebedürftige nach dem SGB II findet nach § 53a Abs. 1 SGB II die Arbeitslosendefinition des § 16 SGB III sinngemäß Anwendung.</t>
    </r>
  </si>
  <si>
    <r>
      <t xml:space="preserve">Als </t>
    </r>
    <r>
      <rPr>
        <b/>
        <sz val="9"/>
        <rFont val="Arial"/>
        <family val="2"/>
      </rPr>
      <t>nichtarbeitslose Arbeitsuchende</t>
    </r>
    <r>
      <rPr>
        <sz val="9"/>
        <rFont val="Arial"/>
        <family val="2"/>
      </rPr>
      <t xml:space="preserve"> gelten Arbeitsuchende, die die besonderen, für die Zählung als Arbeitslose geforderten Kriterien (z. B. hinsichtlich der Beschäftigungslosigkeit oder der erhöhten Anforderungen an die Verfügbarkeit für die Arbeitsvermittlung) nicht erfüllen oder nach gesetzlicher Vorgabe nicht als arbeitslos gelten. 
Somit zählen beispielsweise als nichtarbeitslos arbeitsuchend Personen, die
  ◦ kurzzeitig (≤ 6 Wochen) arbeitsunfähig sind,
  ◦ sich nach § 38 Abs. 1 SGB III frühzeitig arbeitsuchend gemeldet haben,
  ◦ 15 Stunden und mehr beschäftigt sind,
  ◦ am 2. Arbeitsmarkt beschäftigt sind,
  ◦ an einer Maßnahme zur Aktivierung und beruflichen Eingliederung, an beruflichen 
    Weiterbildungsmaßnahmen oder anderen arbeitsmarktpolitischen Maßnahmen teilnehmen,
  ◦ nach § 53a Abs. 2 SGB II nicht als arbeitslos zählen (nach Vollendung des 58. Lebensjahres mindestens für 
    die Dauer von zwölf Monaten Leistungen der Grundsicherung für Arbeitsuchende bezogen haben, ohne 
    dass ihnen eine sozialversicherungspflichtige Beschäftigung angeboten worden ist) oder
  ◦ eine Beschäftigung suchen, aber die weiteren Kriterien des § 16 SGB III für die Zählung als Arbeitslose nicht 
    erfüllen.
Weitere Definitionen finden Sie im Glossar der Statistik der BA unter:</t>
    </r>
  </si>
  <si>
    <t xml:space="preserve">Historie (Auszug) </t>
  </si>
  <si>
    <t>Im Zeitverlauf haben Änderungen im Sozialrecht sowie in der Organisation der Sozialverwaltungen Einfluss auf die Höhe der Arbeitslosigkeit. Dies ist bei der Interpretation der Daten zu berücksichtigen. Im Folgenden werden die wichtigsten Änderungen benannt:
  ◦ Januar 1986 - Inkrafttreten des § 105c Arbeitsförderungsgesetz (ab Januar 1998: § 428 SGB III):
          Erleichterter Arbeitslosengeldbezug (Alg) für über 58-Jährige (Regelung ist Ende 2007 ausgelaufen).
  ◦ Januar 2004 - Inkrafttreten des § 16 Abs. 2 SGB III: 
          Teilnehmer an Maßnahmen der aktiven Arbeitsmarktpolitik werden ausnahmslos nicht mehr als 
          arbeitslos gezählt.
  ◦ Januar 2005 - Einführung des SGB II:  
          Mit Einführung des SGB II treten neben den Agenturen für Arbeit weitere Akteure (gemeinsame 
          Einrichtungen und zugelassene kommunale Träger) auf den Arbeitsmarkt, die für die Betreuung von 
          Arbeitsuchenden zuständig sind. Die Daten zur Arbeitslosigkeit speisen sich daher ab Januar 2005 aus 
          dem IT-Fachverfahren der Bundesagentur für Arbeit (BA), aus als plausibel bewerteten Datenlieferungen 
          zugelassener kommunaler Träger und, sofern keine plausiblen Daten geliefert wurden, aus ergänzenden
          Schätzungen. Ab Berichtsmonat Januar 2007 werden diese Daten integriert verarbeitet (vorher additiv).     
          Nähere Informationen zur „integrierten Arbeitslosenstatistik“ finden Sie im Methodenbericht unter:</t>
  </si>
  <si>
    <t>Stand: 26.03.2019</t>
  </si>
  <si>
    <t>Schätzungen in der Arbeitslosenstatistik</t>
  </si>
  <si>
    <t>Bei teilweisen oder vollständigen Lieferausfällen sowie unplausiblen Datenlieferungen eines Trägers werden für die betroffenen Regionen Schätzwerte für Arbeitslose bzw. Arbeitsuchende ermittelt und in die Berichterstattung einbezogen.</t>
  </si>
  <si>
    <t>Geschätzte Größen und Untergliederungen</t>
  </si>
  <si>
    <r>
      <t>Schätzwerte werden für Bestand bzw. Bewegungen (Zu- und Abgang) Arbeitsloser bzw. Arbeitsuchender auf Basis eines Fortschreibungsmodells ermittelt. Das Fortschreibungsmodell basiert auf der Annahme, dass sich die Arbeitslosigkeit in Gebieten mit vergleichbarer Arbeitsmarktstruktur in ähnlicher Weise entwickelt. Fehlen für einzelne Jobcenter aktuelle Arbeitslosenzahlen, lässt sich die Entwicklung im Vergleich zum Vormonat anhand der Entwicklung in vergleichbaren Regionen abschätzen. Eine Bestandsschätzung in einem Monat führt zu einer Schätzung der Bewegungsdaten in diesem und im darauf folgenden Monat, da die gemeldeten Bewegungsdaten nicht mit der Bestandsschätzung des Vormonats vereinbar sind</t>
    </r>
    <r>
      <rPr>
        <sz val="9"/>
        <rFont val="Arial"/>
        <family val="2"/>
      </rPr>
      <t>.
Zur Ermittlung von Strukturen der Arbeitslosen werden die Schätzwerte eines Trägers (Zugang, Bestand und Abgang) nach den relativen Häufigkeiten dieser Strukturen im Vormonat auf die jeweiligen Merkmalskombinationen verteilt. Folgende Untergliederungen werden dabei berücksichtigt: 
-   Politisch-administrative Gliederung (bis zur Gemeinde) 
-   Administrative Gliederung der Bundesagentur für Arbeit (bis zur Geschäftsstelle)
-   Administrative Gliederung im Rahmen des SGB II (Jobcenter)
-   Rechtskreis
-   Alter (in 5-Jahresklassen)
-   Geschlecht
-   Staatsangehörigkeit (Deutsche/Ausländer) 
-   Schwerbehindert  (ja/nein) 
-   Langzeitarbeitslos (ja/nein) 
Bei tieferen Unterstrukturen (z. B. einzelne Staatsangehörigkeiten oder einzelne Kategorien bei der Dauer der Arbeitslosigkeit) werden die Schätzwerte der Kategorie „keine Angabe“ zugeordnet.</t>
    </r>
  </si>
  <si>
    <t>Auswirkung von Schätzungen auf die Berichterstattung</t>
  </si>
  <si>
    <t>Im Falle von Schätzungen können für die vom Lieferausfall betroffenen, aber nicht geschätzten Merkmale im jeweiligen Berichtsmonat grundsätzlich keine Nachweise für tiefere regionale Strukturen (AA/Jobcenter/Kreise/Gemeinden) erfolgen. Für diese Regionen ist auch die Berichterstattung von Jahressummen/-durchschnitten sowie der Vergleich mit anderen Berichtszeiträumen eingeschränkt.
In übergeordneten Regionen (Deutschland, West-/Ostdeutschland, Bundesländer, Bezirke der Regionaldirektionen, Vergleichstypen, Arbeitsmarktregionen) werden Ergebnisse auch für die vom Lieferausfall betroffenen, aber nicht geschätzten Merkmale ausgewiesen. Da die nicht geschätzten Merkmalsausprägungen der Kategorie „keine Angabe“ zugeordnet werden, sind diese in den betroffenen Berichtsmonaten unterzeichnet. Daher wird von Vergleichen mit anderen Zeiträumen abgesehen.</t>
  </si>
  <si>
    <t>Weiterführende Informationen</t>
  </si>
  <si>
    <t>Weitere Informationen zu Plausibilisierung und Schätzungen in der Arbeitslosenstatistik können dem Handbuch XSozial-BA-SGB II „Statistik der Arbeitslosen und Arbeitsuchenden“, Kapitel 3, entnommern werden, abrufbar unter</t>
  </si>
  <si>
    <t>Stand: 13.03.2019</t>
  </si>
  <si>
    <t>Kurzbeschreibung</t>
  </si>
  <si>
    <r>
      <rPr>
        <b/>
        <sz val="9"/>
        <rFont val="Arial"/>
        <family val="2"/>
      </rPr>
      <t>Pendler</t>
    </r>
    <r>
      <rPr>
        <sz val="9"/>
        <rFont val="Arial"/>
        <family val="2"/>
      </rPr>
      <t xml:space="preserve"> sind in der Beschäftigungsstatistik alle sozialversicherungspflichtig Beschäftigten, deren Arbeitsgemeinde sich von der Wohngemeinde unterscheidet. Ob und wie häufig gependelt wird, ist unerheblich. Pendlerergebnisse stehen jährlich jeweils zum Stichtag 30.06. zur Verfügung. 
</t>
    </r>
    <r>
      <rPr>
        <b/>
        <sz val="9"/>
        <rFont val="Arial"/>
        <family val="2"/>
      </rPr>
      <t xml:space="preserve">Einpendler </t>
    </r>
    <r>
      <rPr>
        <sz val="9"/>
        <rFont val="Arial"/>
        <family val="2"/>
      </rPr>
      <t xml:space="preserve">sind Personen, die in ihrer Arbeitsgemeinde nicht wohnen
</t>
    </r>
    <r>
      <rPr>
        <b/>
        <sz val="9"/>
        <rFont val="Arial"/>
        <family val="2"/>
      </rPr>
      <t>Auspendler</t>
    </r>
    <r>
      <rPr>
        <sz val="9"/>
        <rFont val="Arial"/>
        <family val="2"/>
      </rPr>
      <t xml:space="preserve"> sind Personen, die in ihrer Wohngemeinde nicht arbeiten
Die </t>
    </r>
    <r>
      <rPr>
        <b/>
        <sz val="9"/>
        <rFont val="Arial"/>
        <family val="2"/>
      </rPr>
      <t>Wohnortgemeinde</t>
    </r>
    <r>
      <rPr>
        <sz val="9"/>
        <rFont val="Arial"/>
        <family val="2"/>
      </rPr>
      <t xml:space="preserve"> kann auch im</t>
    </r>
    <r>
      <rPr>
        <b/>
        <sz val="9"/>
        <rFont val="Arial"/>
        <family val="2"/>
      </rPr>
      <t xml:space="preserve"> Ausland</t>
    </r>
    <r>
      <rPr>
        <sz val="9"/>
        <rFont val="Arial"/>
        <family val="2"/>
      </rPr>
      <t xml:space="preserve"> liegen. Einpendler aus dem Ausland können also statistisch dargestellt werden. Für Auspendler in das Ausland gilt dies jedoch nicht, da keine Meldungen der Betriebe im Ausland zur deutschen Sozialversicherung erfolgen.
Die Differenz aus Einpendlern zu Auspendlern ergibt den </t>
    </r>
    <r>
      <rPr>
        <b/>
        <sz val="9"/>
        <rFont val="Arial"/>
        <family val="2"/>
      </rPr>
      <t>Pendlersaldo</t>
    </r>
    <r>
      <rPr>
        <sz val="9"/>
        <rFont val="Arial"/>
        <family val="2"/>
      </rPr>
      <t xml:space="preserve">.  Da große Regionen viele Ein- und Auspendler aufweisen und kleine Regionen wenig, sind die Pendlerzahlen als absolute Größe nicht geeignet, Bewertungen und Klassifizierungen von Regionen hinsichtlich ihrer Arbeits- oder Wohnorteigenschaft vorzunehmen. Für derartige Betrachtungen sind die </t>
    </r>
    <r>
      <rPr>
        <b/>
        <sz val="9"/>
        <rFont val="Arial"/>
        <family val="2"/>
      </rPr>
      <t>Einpendlerquote</t>
    </r>
    <r>
      <rPr>
        <sz val="9"/>
        <rFont val="Arial"/>
        <family val="2"/>
      </rPr>
      <t xml:space="preserve"> (Anteil der Einpendler an den sozialversicherungspflichtig Beschäftigten am Arbeitsort in Prozent) sowie die </t>
    </r>
    <r>
      <rPr>
        <b/>
        <sz val="9"/>
        <rFont val="Arial"/>
        <family val="2"/>
      </rPr>
      <t>Auspendlerquote</t>
    </r>
    <r>
      <rPr>
        <sz val="9"/>
        <rFont val="Arial"/>
        <family val="2"/>
      </rPr>
      <t xml:space="preserve"> (Anteil der Auspendler an den sozialversicherungspflichtig Beschäftigten am Wohnort in Prozent) hilfreich, die Aussagen unabhängig von der Regionsgröße erlauben. Weitere Definitionen finden Sie im Glossar der Beschäftigungsstatistik unter:</t>
    </r>
  </si>
  <si>
    <r>
      <rPr>
        <b/>
        <sz val="10"/>
        <rFont val="Arial"/>
        <family val="2"/>
      </rPr>
      <t>Fachliche Erläuterungen zum Wohn- und Arbeitsort</t>
    </r>
    <r>
      <rPr>
        <sz val="9"/>
        <rFont val="Arial"/>
        <family val="2"/>
      </rPr>
      <t xml:space="preserve">
Der Wohnort des Beschäftigten stammt aus den Meldungen der Arbeitgeber zur Sozialversicherung. Die aktuelle Anschrift ist vom Arbeitgeber bei jeder Anmeldung mitzuteilen, eine Änderung der Anschrift erst in Verbindung mit der folgenden Jahresmeldung. Im Extremfall kann es daher über ein Jahr dauern, bis ein </t>
    </r>
    <r>
      <rPr>
        <b/>
        <sz val="9"/>
        <rFont val="Arial"/>
        <family val="2"/>
      </rPr>
      <t>Wohnortwechsel</t>
    </r>
    <r>
      <rPr>
        <sz val="9"/>
        <rFont val="Arial"/>
        <family val="2"/>
      </rPr>
      <t xml:space="preserve"> statistisch bekannt wird. Zu einer Person wird jeweils nur die zuletzt übermittelte Wohnortangabe gespeichert. Frühere Angaben werden gelöscht, d.h. es wird keine Historik geführt. Hinsichtlich der Wohnortangaben bestehen für einzelne Beschäftigte Erhebungsungenauigkeiten. Die Meldevorschrift stellt nicht klar, welcher Wohnsitz – Haupt- oder Nebenwohnsitz mit überwiegendem Aufenthaltsort – vom Arbeitgeber zu melden ist. Dies kann in der Beschäftigungsstatistik zum Nachweis von „</t>
    </r>
    <r>
      <rPr>
        <b/>
        <sz val="9"/>
        <rFont val="Arial"/>
        <family val="2"/>
      </rPr>
      <t>Fernpendlern</t>
    </r>
    <r>
      <rPr>
        <sz val="9"/>
        <rFont val="Arial"/>
        <family val="2"/>
      </rPr>
      <t>“ zwischen gemeldeten Hauptwohnsitz und Arbeitsort führen, obwohl der Beschäftigte am Nebenwohnsitz seiner Beschäftigung nachgeht, also faktisch nicht pendelt.
Der Arbeitsort des Beschäftigten wird über die, in den Meldungen vom Arbeitgeber angegebene,</t>
    </r>
    <r>
      <rPr>
        <b/>
        <sz val="9"/>
        <rFont val="Arial"/>
        <family val="2"/>
      </rPr>
      <t xml:space="preserve"> Betriebsnummer</t>
    </r>
    <r>
      <rPr>
        <sz val="9"/>
        <rFont val="Arial"/>
        <family val="2"/>
      </rPr>
      <t xml:space="preserve"> festgestellt. Die zutreffende Regionalisierung der Beschäftigten nach dem Arbeitsort hängt daher davon ab, ob die vom Betriebsnummern-Service (BNS) zugeteilten Betriebsnummern korrekt verwendet werden. Insbesondere bei Arbeitgebern mit mehreren Betrieben in verschiedenen Gemeinden können regionale Falschzuordnungen (Klumpungen) auftreten, wenn z.B. die Beschäftigten aller Niederlassungen unter der Betriebsnummer der Hauptniederlassung gemeldet werden. Bei allen Beschäftigten, die nicht am Ort der Hauptniederlassung tätig sind, kommt es somit zu gewissen Unschärfen.
Sowohl hinsichtlich des Arbeitsortes als auch des Wohnortes gibt es sozialversicherungspflichtig Beschäftigte, die nicht regional zuordenbar sind. Bei der Ermittlung der Ein- und Auspendler gilt daher:  
</t>
    </r>
    <r>
      <rPr>
        <b/>
        <sz val="9"/>
        <rFont val="Arial"/>
        <family val="2"/>
      </rPr>
      <t>Einpendler</t>
    </r>
    <r>
      <rPr>
        <sz val="9"/>
        <rFont val="Arial"/>
        <family val="2"/>
      </rPr>
      <t xml:space="preserve"> = (SvB am Arbeitsort) – (SvB mit Arbeitsort = Wohnort) – (SvB ohne Angabe zum Arbeitsort bzw. zum Wohnort)
</t>
    </r>
    <r>
      <rPr>
        <b/>
        <sz val="9"/>
        <rFont val="Arial"/>
        <family val="2"/>
      </rPr>
      <t>Auspendler</t>
    </r>
    <r>
      <rPr>
        <sz val="9"/>
        <rFont val="Arial"/>
        <family val="2"/>
      </rPr>
      <t xml:space="preserve"> = (SvB am Wohnort) – (SvB mit Arbeitsort = Wohnort) – (SvB ohne Angabe zum Arbeitsort bzw. zum Wohnort)
Ist der </t>
    </r>
    <r>
      <rPr>
        <b/>
        <sz val="9"/>
        <rFont val="Arial"/>
        <family val="2"/>
      </rPr>
      <t>Wohn- oder der Arbeitsort eines Beschäftigten nicht bekannt</t>
    </r>
    <r>
      <rPr>
        <sz val="9"/>
        <rFont val="Arial"/>
        <family val="2"/>
      </rPr>
      <t xml:space="preserve">, darf man ihn nicht zu den Pendlern zählen.
Nähere Informationen zur Beschäftigungsstatistik finden Sie im Qualitätsbericht ("Statistik der sozialversicherungspflichtigen und geringfügigen Beschäftigung") unter: </t>
    </r>
  </si>
  <si>
    <t>Juni 2019</t>
  </si>
  <si>
    <t>https://statistik.arbeitsagentur.de/Navigation/Statistik/Grundlagen/Klassifikationen/Klassifikation-der-Berufe/Klassifikation-der-Berufe-Nav.html</t>
  </si>
  <si>
    <t>https://statistik.arbeitsagentur.de/Statischer-Content/Grundlagen/Definitionen/Glossare/Generische-Publikationen/Gesamtglossar.pdf</t>
  </si>
  <si>
    <t>https://statistik.arbeitsagentur.de/Statischer-Content/Grundlagen/Methodik-Qualitaet/Methodenberichte/Arbeitsmarktstatistik/Generische-Publikationen/Methodenbericht-Integrierte-Arbeitslosenstatistik.pdf</t>
  </si>
  <si>
    <t>Stand: 04.07.2011</t>
  </si>
  <si>
    <t>Definition</t>
  </si>
  <si>
    <r>
      <rPr>
        <b/>
        <sz val="10"/>
        <rFont val="Arial"/>
        <family val="2"/>
      </rPr>
      <t>Zielberuf</t>
    </r>
    <r>
      <rPr>
        <sz val="10"/>
        <rFont val="Arial"/>
        <family val="2"/>
      </rPr>
      <t xml:space="preserve">
Auswertungen zu Arbeitslosen und Arbeitsuchenden geben Auskunft über den angestrebten Zielberuf des Kunden (unabhängig von der absolvierten Ausbildung und dem tatsächlichen Beruf bei Abgang aus Arbeitslosigkeit). Bei gemeldeten Arbeitsstellen erfolgt die Kategorisierung nach dem vom Arbeitgeber gewünschten Hauptberuf.
</t>
    </r>
    <r>
      <rPr>
        <b/>
        <sz val="10"/>
        <rFont val="Arial"/>
        <family val="2"/>
      </rPr>
      <t>Ausbildungsberuf</t>
    </r>
    <r>
      <rPr>
        <sz val="10"/>
        <rFont val="Arial"/>
        <family val="2"/>
      </rPr>
      <t xml:space="preserve">
Der Ausbildungsberuf gibt Auskunft darüber, in welchem Ausbildungsberuf die letzte abgeschlossene Berufsausbildung eines Kunden erfolgt ist.</t>
    </r>
  </si>
  <si>
    <t>Historie</t>
  </si>
  <si>
    <r>
      <t xml:space="preserve">Bis April 2011 wurden in der Bundesagentur für Arbeit statistische Auswertungen nach dem Zielberuf ausschließlich anhand der </t>
    </r>
    <r>
      <rPr>
        <b/>
        <sz val="10"/>
        <rFont val="Arial"/>
        <family val="2"/>
      </rPr>
      <t>Klassifizierung der Berufe 1988 (KldB 1988)</t>
    </r>
    <r>
      <rPr>
        <sz val="10"/>
        <rFont val="Arial"/>
        <family val="2"/>
      </rPr>
      <t xml:space="preserve"> vorgenommen. Diese Klassifikation beruht in ihrer Gliederungsstruktur (mit Ausnahme der 4-stelligen Berufsklasse) auf der KldB aus dem Jahr 1970. Die Ebene der Berufsordnungen (3-Steller) ist seitdem unverändert und bildet somit die deutsche Berufsstruktur der 50er und 60er Jahre ab. Auswertungen des Statistischen Bundesamtes beruhten bisher auf einer KldB 1992. Um die heutigen komplexen Strukturen von Beruf und Beschäftigung national einheitlich abzubilden, wurde eine neue </t>
    </r>
    <r>
      <rPr>
        <b/>
        <sz val="10"/>
        <rFont val="Arial"/>
        <family val="2"/>
      </rPr>
      <t>Klassifikation der Berufe (KldB 2010)</t>
    </r>
    <r>
      <rPr>
        <sz val="10"/>
        <rFont val="Arial"/>
        <family val="2"/>
      </rPr>
      <t xml:space="preserve"> entwickelt, durch die beide derzeit bestehenden nationalen Klassifikationen abgelöst wurden. Zusätzlich besitzt die KldB 2010 eine hohe Kompatibilität zur internationalen Berufsklassifikation (ISCO-08), so dass die internationale Vergleichbarkeit von Berufsinformationen in den amtlichen Statistiken deutlich verbessert wird.
Die Struktur der KldB 2010 umfasst fünf Ebenen, die mit Hilfe eines numerischen Systems erfasst werden. Die oberen vier Ebenen sind berufsfachlich gegliedert. Erst auf der untersten Ebene (5-Steller) erfolgt die Ausdifferenzierung nach der zweiten Dimension - dem Anforderungsniveau (Finalversion).
</t>
    </r>
    <r>
      <rPr>
        <b/>
        <sz val="10"/>
        <rFont val="Arial"/>
        <family val="2"/>
      </rPr>
      <t>Weiterführende Informationen zur Klassifikation und Entwicklung sind zu finden unter:</t>
    </r>
  </si>
  <si>
    <t>Einschränkungen</t>
  </si>
  <si>
    <r>
      <rPr>
        <b/>
        <sz val="10"/>
        <rFont val="Arial"/>
        <family val="2"/>
      </rPr>
      <t>KldB 1988</t>
    </r>
    <r>
      <rPr>
        <sz val="10"/>
        <rFont val="Arial"/>
        <family val="2"/>
      </rPr>
      <t xml:space="preserve">:
</t>
    </r>
    <r>
      <rPr>
        <b/>
        <sz val="10"/>
        <rFont val="Arial"/>
        <family val="2"/>
      </rPr>
      <t>Berichtsmonat September 2009 bis Mai/Juni 2010</t>
    </r>
    <r>
      <rPr>
        <sz val="10"/>
        <rFont val="Arial"/>
        <family val="2"/>
      </rPr>
      <t xml:space="preserve">
Im September 2009 konnten rund 260 Berufe (Helfertätigkeiten) nicht mehr als Zielberuf erfasst werden. Sie wurden im Erfassungssystem automatisiert 19 anderen Berufskategorien zugeordnet. Dadurch ergeben sich Verzerrungen auf allen Hierarchieebenen. Die Berichterstattung ist daher ab Berichtsmonat September 2009 bis Berichtsmonat Mai 2010 (Arbeitsstellen) bzw. Juni 2010 (Arbeitslose und Arbeitsuchende) nur für einen Teil der Berufskategorien möglich.
</t>
    </r>
    <r>
      <rPr>
        <b/>
        <sz val="10"/>
        <rFont val="Arial"/>
        <family val="2"/>
      </rPr>
      <t>Ab Mai 2011</t>
    </r>
    <r>
      <rPr>
        <sz val="10"/>
        <rFont val="Arial"/>
        <family val="2"/>
      </rPr>
      <t xml:space="preserve">
Im Rahmen der Einführung der KldB 2010 wurde eine Reduzierung der Helferberufe vorgenommen. Dadurch sind die  Daten ab Mai 2011 in der KldB 1988 nicht mehr vergleichbar mit früheren Monaten. Bei entsprechenden Zeitreihenauswertungen werden daher alle Helfertätigkeiten grundsätzlich aus der Betrachtung ausgeschlossen. Auswertungen nach der KldB 2010 sind von der Problematik nicht betroffen.
</t>
    </r>
    <r>
      <rPr>
        <b/>
        <sz val="10"/>
        <rFont val="Arial"/>
        <family val="2"/>
      </rPr>
      <t>KldB 2010:</t>
    </r>
    <r>
      <rPr>
        <sz val="10"/>
        <rFont val="Arial"/>
        <family val="2"/>
      </rPr>
      <t xml:space="preserve">
</t>
    </r>
    <r>
      <rPr>
        <b/>
        <sz val="10"/>
        <rFont val="Arial"/>
        <family val="2"/>
      </rPr>
      <t>Berichtsmonat September 2009 bis Mai/Juni 2010</t>
    </r>
    <r>
      <rPr>
        <sz val="10"/>
        <rFont val="Arial"/>
        <family val="2"/>
      </rPr>
      <t xml:space="preserve">
Der oben beschriebene Sachverhalt wirkt sich auch auf Daten nach der KldB 2010 aus. Daher werden bei Auswertungen, die sich auf die Berichtsmonate September 2009 bis Mai 2010 (Arbeitsstellen) bzw. Juni 2010 (Arbeitslose und Arbeitsuchende) beziehen, alle Helfertätigkeiten ausgeschlossen.</t>
    </r>
  </si>
  <si>
    <t>Arbeitsmarkt und Grundsicherung im Überblick</t>
  </si>
  <si>
    <t>Ausbildungsmarkt</t>
  </si>
  <si>
    <t>Regionale Mobilität</t>
  </si>
  <si>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</si>
  <si>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t>Abkürzungsverzeichnis</t>
  </si>
  <si>
    <r>
      <rPr>
        <sz val="10"/>
        <rFont val="Arial"/>
        <family val="2"/>
      </rPr>
      <t xml:space="preserve">bzw. der </t>
    </r>
    <r>
      <rPr>
        <u/>
        <sz val="10"/>
        <color indexed="12"/>
        <rFont val="Arial"/>
        <family val="2"/>
      </rPr>
      <t>Zeichenerklärung</t>
    </r>
    <r>
      <rPr>
        <sz val="10"/>
        <rFont val="Arial"/>
        <family val="2"/>
      </rPr>
      <t xml:space="preserve"> der Statistik der BA erläutert.</t>
    </r>
  </si>
  <si>
    <t>https://statistik.arbeitsagentur.de/Navigation/Statistik/Grundlagen/Datenquellen/Datenstandard-XSozial/Handbuch/Handbuecher-Nav.html</t>
  </si>
  <si>
    <t>Stab Zusammenarbeit mit der Landespolitik.</t>
  </si>
  <si>
    <t>Statistik der Bundesagentur für Arbeit, Auftragsnummer 209455</t>
  </si>
  <si>
    <t>Anforderungsniveau(Gruppieren)</t>
  </si>
  <si>
    <t>BA Gebiet AO fiktiv(Gruppieren)</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</si>
  <si>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</si>
  <si>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t>Stand: 20.09.2019</t>
  </si>
  <si>
    <t xml:space="preserve">          
 ◦ Januar 2005 - Einführung des § 65 Abs. 4 SGB II: 
          Erleichterter Arbeitslosengeld-II-Bezug (Alg II) für über 58-Jährige (Regelung ist Ende 2007 ausgelaufen).
  ◦ April 2007 - Gesetz zur sukzessiven Anpassung des Renteneintrittsalters (§ 235 SGB VI): 
          Ab 2012 wird sukzessive das Renteneintrittsalter von 65 auf 67 Jahre erhöht. In der Arbeitsmarktstatistik 
          ist die Altersgrenze relevant für den Arbeitslosenstatus. Bei dem Vorliegen der Kriterien 
          Beschäftigungslosigkeit, Eigenbemühungen und Verfügbarkeit gilt eine Person so lange als arbeitslos, 
          bis sie die Altersgrenze für den Renteneintritt erreicht hat.
  ◦ Januar 2009 - Einführung des § 53a Abs. 2 SGB II: 
          Erwerbsfähige Leistungsbezieher, die nach Vollendung des 58. Lebensjahres mindestens für die Dauer 
          von zwölf Monaten Leistungen der Grundsicherung erhalten haben, ohne dass ihnen eine 
          sozialversicherungspflichtige Beschäftigung angeboten worden ist, gelten als nicht arbeitslos. 
  ◦ Januar 2009 - Gesetz zur Neuausrichtung der arbeitsmarktpolitischen Instrumente (§ 16 Abs. 2 SGB III):
          Die Teilnahme an allen Maßnahmen nach § 45 SGB III (vor Inkrafttreten der Instrumentenreform 2012 
          vom 1. April 2012 § 46 SGB III) ist stets als Anwendungsfall des § 16 Abs. 2 SGB III anzusehen und 
          unabhängig von den konkreten Maßnahmeinhalten und der wöchentlichen Dauer der Inanspruchnahme 
          des Teilnehmers ist die Arbeitslosigkeit während der Maßnahme zu beenden.
  ◦Januar 2017 - 9. Änderungsgesetz SGB II:
          Die sogenannten „Aufstocker“ (Parallelbezieher von Alg und Alg II) werden vermittlerisch durch die 
          Arbeitsagenturen betreut und zählen nun im Rechtskreis SGB III als arbeitslos bzw. arbeitsuchend und 
          nicht mehr im SGB II. 
◦ April 2019 - Überprüfung Arbeitsvermittlungsstatus der Jobcenter (gE):
         Die Jobcenter in gemeinsamer Einrichtung aus Arbeitsagenturen und Kommunen überprüfen und
         aktualisieren seit April 2019 verstärkt die Datensätze ihrer Kunden mit möglicherweise fehlerhaftem
         Arbeitsvermittlungsstatus. Durch die vermehrten Prüfaktivitäten ist die Zahl der Arbeitslosen gestiegen.
         Ausgehend von den Analysen der Berichtsmonate April bis August 2019 gehen wir davon aus, dass es
         durch die regelmäßige Überprüfung dauerhaft zu einem höheren Niveau des Arbeitslosenbestands
         gegenüber den Berichtsmonaten vor April 2019 kommt. Die Statistik der BA schätzt, dass etwa 30.000 bis
         40.000 der Arbeitslosen im Bestand in Deutschland im Rechtskreis SGB II auf die Überprüfung
         zurückzuführen sind. Detaillierte Ergebnisse wurden bis zum Berichtsmonat August 2019 im Internet
         veröffentlicht unter:</t>
  </si>
  <si>
    <t>Auswirkungen von Prüfaktivitäten zum Arbeitsmarktstatus in den Jobcentern (gE) auf die Zahl der Arbeitslosen im Rechtskreis SGB II</t>
  </si>
  <si>
    <t>Nähere Informationen zu den verschiedenen gesetzlichen Änderungen und deren Auswirkungen finden Sie im Qualitätsbericht (Kapitel 6: „Zeitliche und räumliche Vergleichbarkeit“, siehe unten stehenden Link). 
Darüber hinaus führen Änderungen der operativen Systeme, in den Datenverarbeitungsverfahren sowie Aktualisierungen der Berufs- und Wirtschaftsklassensystematik zu zeitlichen und räumlichen Ein-schränkungen bei einzelnen Merkmalen. Nähere Informationen können Sie den Fußnoten der jeweiligen Statistik oder dem Qualitätsbericht „Statistik der Arbeitslosen und Arbeitsuchenden“ entnehmen:</t>
  </si>
  <si>
    <t>http://statistik.arbeitsagentur.de/cae/servlet/contentblob/4412/publicationFile/858/Qualitaetsbericht-Statistik-Beschaeftigung.pdf</t>
  </si>
  <si>
    <t>2) Ab Januar 2020 gehören einige Berufspositionen nach der KldB 2010 zum Anforderungsniveau „Helfer“, die bisher dem Anforderungsniveau „Fachkraft“ zugeordnet waren. Allein durch die berufsfachlich geänderte Zuordnung beim Zielberuf hat sich im Januar 2020 die Anzahl der arbeitslosen Fachkräfte deutschlandweit um rund 110.000 gegenüber Dezember 2019 verringert, die Zahl der gemeldeten Arbeitsstellen für Fachkräfte um rund 15.000; die Anzahl der arbeitslosen Helfer bzw. gemeldeten Arbeitsstellen für Helfer hat sich im gleichen Umfang erhöht. Betroffen sind die Berufsuntergruppen „Berufe im Objekt-, Werte-, Personenschutz (5311)“, „Berufe im Hotelservice (6322)“ und "Berufe im Gastronomieservice (o.S.) (6330)". Bei Zeitreihen- und Vorjahresvergleichen ist dies zu beachten. Hintergrund: In periodischen Abständen wird die Zuordnung von Einzelberufen in der Klassifizierung der Berufe 2010 berufskundlich überprüft und bei Bedarf angepasst. Dabei können sich Änderungen bei der Berufsfachlichkeit (Berufsgattung; 5-Steller) und der Komplexität der Tätigkeit (Anforderungsniveau) ergeben, die sich auf die Berufedatenbank der BA und damit die Statistik der BA auswirken. Nähere Informationen finden Sie in der Kurzinfo unter https://statistik.arbeitsagentur.de/Statischer-Content/Statistik-nach-Themen/Arbeitslose-gemeldete-Arbeitsstellen/Generische-Publikationen/Kurzinfo-DKZ-Aenderungen.pdf</t>
  </si>
  <si>
    <r>
      <t xml:space="preserve">dav. nach Anforderungsniveau (KldB 2010) </t>
    </r>
    <r>
      <rPr>
        <vertAlign val="superscript"/>
        <sz val="8"/>
        <rFont val="Arial"/>
        <family val="2"/>
      </rPr>
      <t>2)</t>
    </r>
  </si>
  <si>
    <r>
      <t xml:space="preserve">Veränderung zum Vorjahresmonat </t>
    </r>
    <r>
      <rPr>
        <vertAlign val="superscript"/>
        <sz val="8"/>
        <rFont val="Arial"/>
        <family val="2"/>
      </rPr>
      <t>2)</t>
    </r>
  </si>
  <si>
    <r>
      <t xml:space="preserve">Veränderung zum Vorjahres-monat </t>
    </r>
    <r>
      <rPr>
        <vertAlign val="superscript"/>
        <sz val="8"/>
        <rFont val="Arial"/>
        <family val="2"/>
      </rPr>
      <t>2)</t>
    </r>
  </si>
  <si>
    <t>X</t>
  </si>
  <si>
    <t>Anteil von Arbeitslosen mit polnischer Staatsangehörigkeit an allen Arbeitslosen in %</t>
  </si>
  <si>
    <t>Anteil von Arbeitslosen mit tschechischer Staatsangehörigkeit an allen Arbeitslosen in %</t>
  </si>
  <si>
    <t>Juni 2020</t>
  </si>
  <si>
    <t>Dezember 2019</t>
  </si>
  <si>
    <t>Stand: 14.05.2020</t>
  </si>
  <si>
    <t>Corona</t>
  </si>
  <si>
    <t>Demografie</t>
  </si>
  <si>
    <t>Stand: 06.03.2020</t>
  </si>
  <si>
    <t>Methodische Hinweise zu sozialversicherungspflichtig und geringfügig Beschäftigten</t>
  </si>
  <si>
    <r>
      <rPr>
        <b/>
        <sz val="9"/>
        <rFont val="Arial"/>
        <family val="2"/>
      </rPr>
      <t>Grundlage der Statistik</t>
    </r>
    <r>
      <rPr>
        <sz val="9"/>
        <rFont val="Arial"/>
        <family val="2"/>
      </rPr>
      <t xml:space="preserve"> bildet das Meldeverfahren zur Sozialversicherung, in das alle Arbeitnehmer (einschließlich der zu ihrer Berufsausbildung Beschäftigten) einbezogen sind, die der Kranken- oder Rentenversicherungspflicht oder der Versicherungspflicht nach dem SGB III unterliegen. Auf Basis der Meldungen zur Sozialversicherung durch die Betriebe wird vierteljährlich (stichtagsbezogen) mit 6 Monaten Wartezeit der Bestand an sozialversicherungspflichtig und geringfügig Beschäftigten ermittelt.</t>
    </r>
  </si>
  <si>
    <r>
      <rPr>
        <b/>
        <sz val="9"/>
        <rFont val="Arial"/>
        <family val="2"/>
      </rPr>
      <t>Sozialversicherungspflichtig Beschäftigte</t>
    </r>
    <r>
      <rPr>
        <sz val="9"/>
        <rFont val="Arial"/>
        <family val="2"/>
      </rPr>
      <t xml:space="preserve"> umfassen alle Arbeitnehmer, die kranken-, renten-, pflegeversicherungspflichtig und/oder beitragspflichtig nach dem Recht der Arbeitsförderung sind oder für die Beitragsanteile zur gesetzlichen Rentenversicherung oder nach dem Recht der Arbeitsförderung zu zahlen sind. Dazu gehören insbesondere auch Auszubildende, Altersteilzeitbeschäftigte, Praktikanten, Werkstudenten und Personen, die aus einem sozialversicherungspflichtigen Beschäftigungsverhältnis zur Ableistung  von gesetzlichen Dienstpflichten (z. B.  Wehrübung) einberufen werden. Nicht  zu den sozialversicherungspflichtig Beschäftigten zählen dagegen  Beamte, Selbstständige, mithelfende Familienangehörige, Berufs- und Zeitsoldaten sowie Wehr- und Zivildienstleistende (siehe o. g. Ausnahme).</t>
    </r>
  </si>
  <si>
    <r>
      <t xml:space="preserve">Als </t>
    </r>
    <r>
      <rPr>
        <b/>
        <sz val="9"/>
        <rFont val="Arial"/>
        <family val="2"/>
      </rPr>
      <t>Midijobs</t>
    </r>
    <r>
      <rPr>
        <sz val="9"/>
        <rFont val="Arial"/>
        <family val="2"/>
      </rPr>
      <t xml:space="preserve"> bezeichnet man Beschäftigungsverhältnisse mit einem Arbeitsentgelt im Bereich von 450,01 bis 1300 Euro im Monat (bis 31.12.2012: von 400,01 bis 800 Euro; bis 30.06.2019: von 450,01 bis 850 Euro). Seit dem 1. Juli 2019 nennt man jenen Bereich nicht mehr Gleitzone, sondern „Übergangsbereich“.
Um Midijobber im Übergangsbereich als Geringverdiener zu entlasten, resultieren die Arbeitnehmeranteile aus einer reduzierten Bemessungsgrundlage. Bis zum 30.06.2019 führte die Reduzierung der Arbeitnehmerbeiträge zur Rentenversicherung bei Midijobs auch zu geminderten Rentenansprüchen, es sei denn, der Beschäftigte hat auf die Anwendung der Gleitzonenregelung in der Rentenversicherung ausdrücklich verzichtet. Dies ist im Übergangsbereich seit dem 01.07.2019 nicht mehr der Fall. Die verminderte Beitragsbemessungsgrundlage spielt für die Entgeltpunkte in der Rentenversicherung keine Rolle mehr. Damit entfällt auch die Notwendigkeit für Arbeitnehmer, auf die Anwendung der Gleitzone in der Rentenversicherung zu verzichten, um Rentennachteile zu vermeiden.
In der Statistik über Midijobs wird unterschieden nach:
•  Monatliches Arbeitsentgelt liegt durchgehend innerhalb des Übergangsbereichs
•  Monatliches Arbeitsentgelt liegt sowohl innerhalb als auch außerhalb des Übergangsbereichs („Mischfälle“)
Auswertungen zu den Midijobs können nicht quartalsweise, sondern nur zum Stichtag 31.12. vorgenommen werden. Nur für diesen Stichtag liegen weitgehend vollzählige Angaben über Beschäftigungen im Übergangsbereich vor. Auswertungen zu den Midijobs liegen ab dem Stichtag 31.12.2003 vor.</t>
    </r>
  </si>
  <si>
    <r>
      <t xml:space="preserve">Zu den </t>
    </r>
    <r>
      <rPr>
        <b/>
        <sz val="9"/>
        <rFont val="Arial"/>
        <family val="2"/>
      </rPr>
      <t>geringfügigen Beschäftigungsverhältnissen</t>
    </r>
    <r>
      <rPr>
        <sz val="9"/>
        <rFont val="Arial"/>
        <family val="2"/>
      </rPr>
      <t xml:space="preserve"> zählen Arbeitsverhältnisse mit einem niedrigen Lohn (</t>
    </r>
    <r>
      <rPr>
        <b/>
        <sz val="9"/>
        <rFont val="Arial"/>
        <family val="2"/>
      </rPr>
      <t>geringfügig entlohnte Beschäftigung</t>
    </r>
    <r>
      <rPr>
        <sz val="9"/>
        <rFont val="Arial"/>
        <family val="2"/>
      </rPr>
      <t>) oder mit einer kurzen Dauer (</t>
    </r>
    <r>
      <rPr>
        <b/>
        <sz val="9"/>
        <rFont val="Arial"/>
        <family val="2"/>
      </rPr>
      <t>kurzfristige Beschäftigung</t>
    </r>
    <r>
      <rPr>
        <sz val="9"/>
        <rFont val="Arial"/>
        <family val="2"/>
      </rPr>
      <t>). Beide werden auch als „</t>
    </r>
    <r>
      <rPr>
        <b/>
        <sz val="9"/>
        <rFont val="Arial"/>
        <family val="2"/>
      </rPr>
      <t>Minijob</t>
    </r>
    <r>
      <rPr>
        <sz val="9"/>
        <rFont val="Arial"/>
        <family val="2"/>
      </rPr>
      <t>“ bezeichnet.</t>
    </r>
  </si>
  <si>
    <r>
      <t xml:space="preserve">Eine </t>
    </r>
    <r>
      <rPr>
        <b/>
        <sz val="9"/>
        <rFont val="Arial"/>
        <family val="2"/>
      </rPr>
      <t>geringfügig entlohnte Beschäftigung</t>
    </r>
    <r>
      <rPr>
        <sz val="9"/>
        <rFont val="Arial"/>
        <family val="2"/>
      </rPr>
      <t xml:space="preserve">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Eine Berichterstattung der </t>
    </r>
    <r>
      <rPr>
        <b/>
        <sz val="9"/>
        <rFont val="Arial"/>
        <family val="2"/>
      </rPr>
      <t>ausschließlich geringfügig entlohnten Beschäftigten</t>
    </r>
    <r>
      <rPr>
        <sz val="9"/>
        <rFont val="Arial"/>
        <family val="2"/>
      </rPr>
      <t xml:space="preserve"> erfolgt seit dem Stichtag 30.6.1999, </t>
    </r>
    <r>
      <rPr>
        <b/>
        <sz val="9"/>
        <rFont val="Arial"/>
        <family val="2"/>
      </rPr>
      <t>geringfügig entlohnte Beschäftigte im Nebenjob</t>
    </r>
    <r>
      <rPr>
        <sz val="9"/>
        <rFont val="Arial"/>
        <family val="2"/>
      </rPr>
      <t xml:space="preserve"> können ab dem Stichtag 30.6.2003 ausgewertet werden.</t>
    </r>
  </si>
  <si>
    <r>
      <t xml:space="preserve">Auch die </t>
    </r>
    <r>
      <rPr>
        <b/>
        <sz val="9"/>
        <rFont val="Arial"/>
        <family val="2"/>
      </rPr>
      <t>Minijob-Zentrale der Deutschen Rentenversicherung Knappschaft-Bahn-See</t>
    </r>
    <r>
      <rPr>
        <sz val="9"/>
        <rFont val="Arial"/>
        <family val="2"/>
      </rPr>
      <t xml:space="preserve"> veröffentlicht Daten über geringfügig entlohnte Beschäftigte im Rahmen eines vierteljährlichen Geschäftsberichts. Diese Daten stellen keine amtliche Statistik dar und sind nicht geeignet, statistische Aussagen über die Entwicklung der Arbeitsmarkt- und Beschäftigungssituation in Deutschland zu treffen. Ebenso wenig sind sie eine verlässliche Grundlage für Erwerbstätigenrechnungen oder Volkswirtschaftliche Gesamtrechnungen (VGR). Sie liefern vielmehr Informationen über die Geschäftsprozesse der Minijob-Zentrale; es handelt sich somit um Geschäftsdaten. Daher sind die Daten auch nicht mit den statistischen Daten der BA, welche die amtliche Statistik über geringfügig entlohnte Beschäftigte führt, vergleichbar.</t>
    </r>
  </si>
  <si>
    <r>
      <t xml:space="preserve">Eine </t>
    </r>
    <r>
      <rPr>
        <b/>
        <sz val="9"/>
        <rFont val="Arial"/>
        <family val="2"/>
      </rPr>
      <t>kurzfristige Beschäftigung</t>
    </r>
    <r>
      <rPr>
        <sz val="9"/>
        <rFont val="Arial"/>
        <family val="2"/>
      </rPr>
      <t xml:space="preserve">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(z. B. durch einen auf längstens ein Jahr befristeten Rahmenarbeitsvertrag) begrenzt ist (im Zeitraum vor dem 01.01.2015 lagen die Fristen bei zwei Monaten oder insgesamt 50 Arbeitstagen). 
Auswertungen zu ausschließlich kurzfristig Beschäftigten sind ab Januar 2000 möglich. Kurzfristig Beschäftigte insgesamt sowie kurzfristig Beschäftigte im Nebenjob sind ab April 2003 auswertbar.
Diese weitere Unterteilung der Daten über kurzfristig Beschäftigte in ausschließlich und im Nebenjob kurzfristig Beschäftigte ist allerdings aus Geheimhaltungsgründen nicht zu empfehlen, da die Fallzahlen relativ gering sind.</t>
    </r>
  </si>
  <si>
    <r>
      <t xml:space="preserve">Werden von einer Person </t>
    </r>
    <r>
      <rPr>
        <b/>
        <sz val="9"/>
        <rFont val="Arial"/>
        <family val="2"/>
      </rPr>
      <t>mehrere geringfügige Beschäftigungen</t>
    </r>
    <r>
      <rPr>
        <sz val="9"/>
        <rFont val="Arial"/>
        <family val="2"/>
      </rPr>
      <t xml:space="preserve"> ausgeübt, gelten folgende Regeln:
     1. Eine geringfügig entlohnte Beschäftigung ist neben einer kurzfristigen Beschäftigung erlaubt.
     2. Bei der gleichzeitigen Ausübung von mehreren geringfügig entlohnten Beschäftigungen darf die 
         Geringfügigkeitsgrenze von 450 EUR nicht überschritten werden.                                              
     3. Bei der Ausübung von mehreren kurzfristigen Beschäftigungen darf die Grenze von drei Monaten oder 70
         Arbeitstagen, innerhalb des vorgegebenen Zeitraumes, nicht überschritten werden.
Neben einer nicht geringfügigen versicherungspflichtigen (Haupt-)Beschäftigung ist die Ausübung einer geringfügigen (Neben-)Beschäftigung zulässig. Für den Fall, dass ein Arbeitnehmer neben einer nicht geringfügigen versicherungspflichtigen Beschäftigung bei anderen Arbeitgebern geringfügig entlohnte Beschäftigungen ausübt, gilt für die Bereiche der Kranken-, Pflege- und Rentenversicherung, dass geringfügig entlohnte Beschäftigungen - mit Ausnahme </t>
    </r>
    <r>
      <rPr>
        <i/>
        <sz val="9"/>
        <rFont val="Arial"/>
        <family val="2"/>
      </rPr>
      <t>einer</t>
    </r>
    <r>
      <rPr>
        <sz val="9"/>
        <rFont val="Arial"/>
        <family val="2"/>
      </rPr>
      <t xml:space="preserve"> geringfügig entlohnten Beschäftigung - mit einer nicht geringfügigen versicherungspflichtigen Beschäftigung zusammenzurechnen sind. Vgl. Richtlinien für die versicherungsrechtliche Beurteilung von geringfügigen Beschäftigungen (Geringfügigkeits-Richtlinien) vom 20. Dezember 2012.</t>
    </r>
  </si>
  <si>
    <t>Mehrfachbeschäftigte, die gleichzeitig zwei oder mehr geringfügigen Beschäftigungen nachgehen, werden nur nach den Merkmalen der zuletzt aufgenommenen Beschäftigung ausgewiesen.</t>
  </si>
  <si>
    <t>Weiterführende Informationen zur Statistik der sozialversicherungspflichtigen und geringfügigen Beschäftigung finden Sie unter:</t>
  </si>
  <si>
    <t>Anforderungsniveau</t>
  </si>
  <si>
    <t>Stand: 30.09.2019</t>
  </si>
  <si>
    <t>Methodische Hinweise zum Anforderungsniveau eines Berufes</t>
  </si>
  <si>
    <t xml:space="preserve">Die "Klassifikation der Berufe 2010" strukturiert und gruppiert die in Deutschland üblichen Berufsbezeichnungen anhand ihrer Ähnlichkeit über ein hierarchisch aufsteigendes, numerisches System in fünf Ebenen. Neben der „Berufsfachlichkeit“ als strukturgebende Dimension auf den ersten vier Aggregationsebenen weist die KldB 2010 auf Ebene der Berufsgattungen (5. Stelle der KldB 2010) die Dimension „Anforderungsniveau“ aus. 
Das Anforderungsniveau beschreibt die Komplexität einer beruflich ausgeübten Tätigkeit. Sie ist immer für einen bestimmten Beruf typisch und außerdem unabhängig von der formalen Qualifikation einer Person. Zur Einstufung werden zwar die für die Ausübung des Berufs erforderlichen formalen Qualifikationen herangezogen, informelle Bildung und/oder Berufserfahrung sind bei der Zuordnung aber ebenfalls von Bedeutung.
</t>
  </si>
  <si>
    <r>
      <rPr>
        <sz val="11"/>
        <rFont val="Arial"/>
        <family val="2"/>
      </rPr>
      <t xml:space="preserve">Das Anforderungsniveau wird in folgende vier Ausprägungsstufen unterteilt: 
Anforderungsniveau 1: Helfer- und Anlerntätigkeiten
Anforderungsniveau 2: Fachlich ausgerichtete Tätigkeiten
Anforderungsniveau 3: Komplexe Spezialistentätigkeiten
Anforderungsniveau 4: Hoch komplexe Tätigkeiten
Nähere Informationen, systematische Übersichten und Dokumentationen zur Entwicklung und Ausprägung des Anforderungsniveaus finden Sie im Internet unter: </t>
    </r>
    <r>
      <rPr>
        <sz val="10"/>
        <rFont val="Arial"/>
        <family val="2"/>
      </rPr>
      <t xml:space="preserve">
</t>
    </r>
  </si>
  <si>
    <t>Grundlagen &gt; Klassifikationen &gt; Klassifikation der Berufe &gt; KLdB 2010</t>
  </si>
  <si>
    <t>*</t>
  </si>
  <si>
    <t>Stichtag: 30.06.2019</t>
  </si>
  <si>
    <t>Erstellungsdatum: 15.07.2020, Statistik-Service Südost, Auftragsnummer 209455</t>
  </si>
  <si>
    <t>30.06.2018</t>
  </si>
  <si>
    <t>30.06.2019</t>
  </si>
  <si>
    <t>Stichtag: 31.12.2019</t>
  </si>
  <si>
    <t>Juni 2020 bzw. ausgewählte Stichtage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</si>
</sst>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 #,##0.00\ &quot;€&quot;_-;\-* #,##0.00\ &quot;€&quot;_-;_-* &quot;-&quot;??\ &quot;€&quot;_-;_-@_-"/>
    <numFmt numFmtId="164" formatCode="_-* #,##0\ _€_-;\-* #,##0\ _€_-;_-* &quot;-&quot;\ _€_-;_-@_-"/>
    <numFmt numFmtId="165" formatCode="* #,##0;* \-_ #,##0;\-"/>
    <numFmt numFmtId="166" formatCode="mmmm\ yyyy"/>
    <numFmt numFmtId="167" formatCode="@\ *."/>
    <numFmt numFmtId="168" formatCode="0.0_)"/>
    <numFmt numFmtId="169" formatCode="\ @\ *."/>
    <numFmt numFmtId="170" formatCode="\+#\ ###\ ##0;\-\ #\ ###\ ##0;\-"/>
    <numFmt numFmtId="171" formatCode="* &quot;[&quot;#0&quot;]&quot;"/>
    <numFmt numFmtId="172" formatCode="*+\ #\ ###\ ###\ ##0.0;\-\ #\ ###\ ###\ ##0.0;* &quot;&quot;\-&quot;&quot;"/>
    <numFmt numFmtId="173" formatCode="\+\ #\ ###\ ###\ ##0.0;\-\ #\ ###\ ###\ ##0.0;* &quot;&quot;\-&quot;&quot;"/>
    <numFmt numFmtId="174" formatCode="* &quot;[&quot;#0\ \ &quot;]&quot;"/>
    <numFmt numFmtId="175" formatCode="##\ ###\ ##0"/>
    <numFmt numFmtId="176" formatCode="#\ ###\ ###"/>
    <numFmt numFmtId="177" formatCode="#\ ###\ ##0.0;\-\ #\ ###\ ##0.0;\-"/>
    <numFmt numFmtId="178" formatCode="#,##0.0"/>
    <numFmt numFmtId="179" formatCode="#,##0;\(#,##0\)"/>
    <numFmt numFmtId="180" formatCode="0.0"/>
    <numFmt numFmtId="181" formatCode="* 0.0;* \-_ 0.0;\-"/>
    <numFmt numFmtId="182" formatCode="&quot;Erstellungsdatum: &quot;dd/mm/yyyy&quot;, Statistik-Service Südost, Auftragsnummer 209455&quot;"/>
    <numFmt numFmtId="183" formatCode="#,###"/>
    <numFmt numFmtId="184" formatCode="* #,##0;* \-#,##0;\-"/>
  </numFmts>
  <fonts count="56">
    <font>
      <sz val="11"/>
      <color theme="1"/>
      <name val="Arial"/>
      <family val="2"/>
    </font>
    <font>
      <sz val="8"/>
      <name val="Arial"/>
      <family val="2"/>
    </font>
    <font>
      <sz val="6"/>
      <name val="Arial"/>
      <family val="2"/>
    </font>
    <font>
      <sz val="10"/>
      <name val="Arial"/>
      <family val="2"/>
    </font>
    <font>
      <sz val="7"/>
      <name val="Arial"/>
      <family val="2"/>
    </font>
    <font>
      <sz val="7"/>
      <color indexed="8"/>
      <name val="Arial"/>
      <family val="2"/>
    </font>
    <font>
      <b/>
      <sz val="10"/>
      <name val="Arial"/>
      <family val="2"/>
    </font>
    <font>
      <sz val="9"/>
      <name val="Arial"/>
      <family val="2"/>
    </font>
    <font>
      <b/>
      <sz val="11"/>
      <name val="Arial"/>
      <family val="2"/>
    </font>
    <font>
      <b/>
      <sz val="12"/>
      <name val="Arial"/>
      <family val="2"/>
    </font>
    <font>
      <b/>
      <sz val="9"/>
      <name val="Arial"/>
      <family val="2"/>
    </font>
    <font>
      <i/>
      <sz val="9"/>
      <name val="Arial"/>
      <family val="2"/>
    </font>
    <font>
      <u/>
      <sz val="8"/>
      <color indexed="12"/>
      <name val="Tahoma"/>
      <family val="2"/>
    </font>
    <font>
      <u/>
      <sz val="10"/>
      <color indexed="12"/>
      <name val="Arial"/>
      <family val="2"/>
    </font>
    <font>
      <sz val="7.5"/>
      <name val="Arial"/>
      <family val="2"/>
    </font>
    <font>
      <sz val="12"/>
      <name val="Arial"/>
      <family val="2"/>
    </font>
    <font>
      <b/>
      <i/>
      <sz val="10"/>
      <color indexed="9"/>
      <name val="Arial"/>
      <family val="2"/>
    </font>
    <font>
      <b/>
      <sz val="10"/>
      <color indexed="9"/>
      <name val="Arial"/>
      <family val="2"/>
    </font>
    <font>
      <i/>
      <sz val="10"/>
      <color indexed="9"/>
      <name val="Arial"/>
      <family val="2"/>
    </font>
    <font>
      <sz val="8"/>
      <name val="Tahoma"/>
      <family val="2"/>
    </font>
    <font>
      <i/>
      <sz val="10"/>
      <name val="Arial"/>
      <family val="2"/>
    </font>
    <font>
      <sz val="10"/>
      <color indexed="10"/>
      <name val="Arial"/>
      <family val="2"/>
    </font>
    <font>
      <sz val="10"/>
      <color indexed="8"/>
      <name val="Arial"/>
      <family val="2"/>
    </font>
    <font>
      <u/>
      <sz val="10"/>
      <name val="Arial"/>
      <family val="2"/>
    </font>
    <font>
      <b/>
      <sz val="14"/>
      <name val="Arial"/>
      <family val="2"/>
    </font>
    <font>
      <u/>
      <sz val="10"/>
      <color indexed="8"/>
      <name val="Arial"/>
      <family val="2"/>
    </font>
    <font>
      <sz val="10"/>
      <name val="Arial"/>
      <family val="2"/>
    </font>
    <font>
      <u/>
      <sz val="9"/>
      <name val="Arial"/>
      <family val="2"/>
    </font>
    <font>
      <vertAlign val="superscript"/>
      <sz val="8"/>
      <name val="Arial"/>
      <family val="2"/>
    </font>
    <font>
      <sz val="11"/>
      <color theme="1"/>
      <name val="Arial"/>
      <family val="2"/>
    </font>
    <font>
      <u/>
      <sz val="11"/>
      <color theme="10"/>
      <name val="Arial"/>
      <family val="2"/>
    </font>
    <font>
      <sz val="10"/>
      <color rgb="FF000000"/>
      <name val="Arial"/>
      <family val="2"/>
    </font>
    <font>
      <u/>
      <sz val="10"/>
      <color theme="10"/>
      <name val="Arial"/>
      <family val="2"/>
    </font>
    <font>
      <u/>
      <sz val="9"/>
      <color theme="10"/>
      <name val="Arial"/>
      <family val="2"/>
    </font>
    <font>
      <b/>
      <sz val="9"/>
      <color rgb="FF000000"/>
      <name val="Arial"/>
      <family val="2"/>
    </font>
    <font>
      <sz val="9"/>
      <color rgb="FF000000"/>
      <name val="Arial"/>
      <family val="2"/>
    </font>
    <font>
      <sz val="8"/>
      <color theme="1"/>
      <name val="Arial"/>
      <family val="2"/>
    </font>
    <font>
      <b/>
      <sz val="8"/>
      <color theme="1"/>
      <name val="Arial"/>
      <family val="2"/>
    </font>
    <font>
      <sz val="9"/>
      <color theme="1"/>
      <name val="Arial"/>
      <family val="2"/>
    </font>
    <font>
      <b/>
      <sz val="8"/>
      <color rgb="FFFFFFFF"/>
      <name val="Verdana"/>
      <family val="2"/>
    </font>
    <font>
      <sz val="8"/>
      <color rgb="FF000000"/>
      <name val="Verdana"/>
      <family val="2"/>
    </font>
    <font>
      <sz val="8"/>
      <color rgb="FF000000"/>
      <name val="Arial"/>
      <family val="2"/>
    </font>
    <font>
      <b/>
      <sz val="8"/>
      <color rgb="FF25396E"/>
      <name val="Arial"/>
      <family val="2"/>
    </font>
    <font>
      <sz val="10"/>
      <color theme="1"/>
      <name val="Arial"/>
      <family val="2"/>
    </font>
    <font>
      <b/>
      <sz val="12"/>
      <color theme="1"/>
      <name val="Arial"/>
      <family val="2"/>
    </font>
    <font>
      <b/>
      <sz val="10"/>
      <color theme="1"/>
      <name val="Arial"/>
      <family val="2"/>
    </font>
    <font>
      <sz val="7"/>
      <color theme="1"/>
      <name val="Arial"/>
      <family val="2"/>
    </font>
    <font>
      <sz val="8"/>
      <color rgb="FF25396E"/>
      <name val="Arial"/>
      <family val="2"/>
    </font>
    <font>
      <sz val="11"/>
      <color theme="1"/>
      <name val="Calibri"/>
      <family val="2"/>
      <scheme val="minor"/>
    </font>
    <font>
      <sz val="9"/>
      <color rgb="FFFF0000"/>
      <name val="Arial"/>
      <family val="2"/>
    </font>
    <font>
      <strike/>
      <sz val="9"/>
      <color rgb="FFFF0000"/>
      <name val="Arial"/>
      <family val="2"/>
    </font>
    <font>
      <sz val="8"/>
      <color rgb="FF35383A"/>
      <name val="Open Sans"/>
    </font>
    <font>
      <b/>
      <sz val="11"/>
      <name val="Calibri"/>
      <family val="2"/>
    </font>
    <font>
      <b/>
      <sz val="30"/>
      <name val="Calibri"/>
      <family val="2"/>
    </font>
    <font>
      <sz val="10.5"/>
      <color rgb="FF333333"/>
      <name val="Helvetica"/>
      <family val="2"/>
    </font>
    <font>
      <sz val="11"/>
      <name val="Arial"/>
      <family val="2"/>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376091"/>
      </patternFill>
    </fill>
    <fill>
      <patternFill patternType="solid">
        <fgColor rgb="FFFFFFFF"/>
      </patternFill>
    </fill>
    <fill>
      <gradientFill degree="90">
        <stop position="0">
          <color rgb="FFC0C0C0"/>
        </stop>
        <stop position="1">
          <color rgb="FFF0F0F0"/>
        </stop>
      </gradientFill>
    </fill>
    <fill>
      <patternFill patternType="solid">
        <fgColor theme="0" tint="-0.14999847407452621"/>
        <bgColor indexed="64"/>
      </patternFill>
    </fill>
    <fill>
      <patternFill patternType="solid">
        <fgColor rgb="FFD8D8D8"/>
      </patternFill>
    </fill>
    <fill>
      <patternFill patternType="solid">
        <fgColor theme="0" tint="-0.34998626667073579"/>
        <bgColor indexed="64"/>
      </patternFill>
    </fill>
    <fill>
      <patternFill patternType="solid">
        <fgColor indexed="22"/>
        <bgColor indexed="64"/>
      </patternFill>
    </fill>
  </fills>
  <borders count="55">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hair">
        <color indexed="22"/>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top/>
      <bottom/>
      <diagonal/>
    </border>
    <border>
      <left style="hair">
        <color indexed="22"/>
      </left>
      <right/>
      <top style="hair">
        <color indexed="22"/>
      </top>
      <bottom style="hair">
        <color indexed="22"/>
      </bottom>
      <diagonal/>
    </border>
    <border>
      <left style="hair">
        <color indexed="22"/>
      </left>
      <right/>
      <top/>
      <bottom style="hair">
        <color indexed="2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22"/>
      </right>
      <top/>
      <bottom/>
      <diagonal/>
    </border>
    <border>
      <left/>
      <right style="hair">
        <color indexed="22"/>
      </right>
      <top/>
      <bottom style="hair">
        <color indexed="22"/>
      </bottom>
      <diagonal/>
    </border>
    <border>
      <left/>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top/>
      <bottom style="thin">
        <color rgb="FF404040"/>
      </bottom>
      <diagonal/>
    </border>
    <border>
      <left/>
      <right/>
      <top/>
      <bottom style="thin">
        <color rgb="FFEBEBEB"/>
      </bottom>
      <diagonal/>
    </border>
    <border>
      <left/>
      <right style="thin">
        <color rgb="FF808080"/>
      </right>
      <top/>
      <bottom style="thin">
        <color rgb="FF808080"/>
      </bottom>
      <diagonal/>
    </border>
    <border>
      <left/>
      <right style="thin">
        <color rgb="FFFFFFFF"/>
      </right>
      <top/>
      <bottom style="thin">
        <color rgb="FFFFFFFF"/>
      </bottom>
      <diagonal/>
    </border>
  </borders>
  <cellStyleXfs count="53">
    <xf numFmtId="0" fontId="0" fillId="0" borderId="0"/>
    <xf numFmtId="167" fontId="1" fillId="0" borderId="0"/>
    <xf numFmtId="49" fontId="1" fillId="0" borderId="0"/>
    <xf numFmtId="168" fontId="3" fillId="0" borderId="0">
      <alignment horizontal="center"/>
    </xf>
    <xf numFmtId="169" fontId="1" fillId="0" borderId="0"/>
    <xf numFmtId="170" fontId="3" fillId="0" borderId="0"/>
    <xf numFmtId="171" fontId="3" fillId="0" borderId="0"/>
    <xf numFmtId="172" fontId="3" fillId="0" borderId="0"/>
    <xf numFmtId="173" fontId="3" fillId="0" borderId="0">
      <alignment horizontal="center"/>
    </xf>
    <xf numFmtId="174" fontId="3" fillId="0" borderId="0">
      <alignment horizontal="center"/>
    </xf>
    <xf numFmtId="175" fontId="3" fillId="0" borderId="0">
      <alignment horizontal="center"/>
    </xf>
    <xf numFmtId="176" fontId="3" fillId="0" borderId="0">
      <alignment horizontal="center"/>
    </xf>
    <xf numFmtId="177" fontId="3" fillId="0" borderId="0">
      <alignment horizontal="center"/>
    </xf>
    <xf numFmtId="164"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1" applyFont="0" applyBorder="0" applyAlignment="0"/>
    <xf numFmtId="1" fontId="6" fillId="2" borderId="2">
      <alignment horizontal="right"/>
    </xf>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9" fillId="0" borderId="0"/>
    <xf numFmtId="0" fontId="1" fillId="0" borderId="0"/>
    <xf numFmtId="0" fontId="3" fillId="0" borderId="0"/>
    <xf numFmtId="0" fontId="3" fillId="0" borderId="0"/>
    <xf numFmtId="0" fontId="31" fillId="0" borderId="0"/>
    <xf numFmtId="0" fontId="31" fillId="0" borderId="0"/>
    <xf numFmtId="0" fontId="29" fillId="0" borderId="0"/>
    <xf numFmtId="0" fontId="26" fillId="0" borderId="0"/>
    <xf numFmtId="0" fontId="31" fillId="0" borderId="0"/>
    <xf numFmtId="0" fontId="19" fillId="0" borderId="0"/>
    <xf numFmtId="0" fontId="19" fillId="0" borderId="0"/>
    <xf numFmtId="178" fontId="14" fillId="0" borderId="0">
      <alignment horizontal="center" vertical="center"/>
    </xf>
    <xf numFmtId="0" fontId="3" fillId="0" borderId="0" applyNumberFormat="0" applyFill="0" applyBorder="0" applyAlignment="0" applyProtection="0"/>
    <xf numFmtId="0" fontId="13" fillId="0" borderId="0" applyNumberFormat="0" applyFill="0" applyBorder="0" applyAlignment="0" applyProtection="0">
      <alignment vertical="top"/>
      <protection locked="0"/>
    </xf>
    <xf numFmtId="0" fontId="48" fillId="0" borderId="0"/>
    <xf numFmtId="0" fontId="29" fillId="0" borderId="0"/>
    <xf numFmtId="0" fontId="3" fillId="0" borderId="0"/>
    <xf numFmtId="0" fontId="1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30" fillId="0" borderId="0" applyNumberFormat="0" applyFill="0" applyBorder="0" applyAlignment="0" applyProtection="0">
      <alignment vertical="top"/>
      <protection locked="0"/>
    </xf>
    <xf numFmtId="0" fontId="3" fillId="0" borderId="0"/>
  </cellStyleXfs>
  <cellXfs count="490">
    <xf numFmtId="0" fontId="0" fillId="0" borderId="0" xfId="0"/>
    <xf numFmtId="0" fontId="1" fillId="0" borderId="0" xfId="0" applyFont="1" applyFill="1"/>
    <xf numFmtId="3" fontId="1" fillId="0" borderId="0" xfId="0" applyNumberFormat="1" applyFont="1" applyFill="1"/>
    <xf numFmtId="165" fontId="1" fillId="0" borderId="0" xfId="0" applyNumberFormat="1" applyFont="1" applyFill="1" applyBorder="1" applyAlignment="1">
      <alignment horizontal="right"/>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166" fontId="1" fillId="0" borderId="0" xfId="0" applyNumberFormat="1" applyFont="1" applyFill="1" applyAlignment="1">
      <alignment horizontal="left" vertical="center"/>
    </xf>
    <xf numFmtId="0" fontId="1" fillId="0" borderId="0" xfId="0" applyFont="1" applyFill="1" applyAlignment="1">
      <alignment horizontal="left" vertical="center"/>
    </xf>
    <xf numFmtId="0" fontId="9" fillId="0" borderId="0" xfId="26" applyFont="1" applyFill="1" applyBorder="1" applyAlignment="1">
      <alignment horizontal="left"/>
    </xf>
    <xf numFmtId="0" fontId="3" fillId="0" borderId="0" xfId="26" applyFont="1" applyFill="1" applyBorder="1"/>
    <xf numFmtId="0" fontId="6" fillId="0" borderId="0" xfId="26" applyFont="1" applyFill="1" applyBorder="1"/>
    <xf numFmtId="0" fontId="10" fillId="3" borderId="7" xfId="26" applyFont="1" applyFill="1" applyBorder="1" applyAlignment="1">
      <alignment horizontal="center" vertical="center"/>
    </xf>
    <xf numFmtId="0" fontId="10" fillId="3" borderId="8" xfId="26" applyFont="1" applyFill="1" applyBorder="1" applyAlignment="1">
      <alignment horizontal="center" vertical="center"/>
    </xf>
    <xf numFmtId="0" fontId="7" fillId="4" borderId="6" xfId="26" applyFont="1" applyFill="1" applyBorder="1" applyAlignment="1">
      <alignment horizontal="left" vertical="center" wrapText="1" indent="1"/>
    </xf>
    <xf numFmtId="0" fontId="7" fillId="4" borderId="9" xfId="26" applyFont="1" applyFill="1" applyBorder="1" applyAlignment="1">
      <alignment horizontal="left" vertical="center" wrapText="1" indent="1"/>
    </xf>
    <xf numFmtId="0" fontId="7" fillId="4" borderId="10" xfId="26" applyFont="1" applyFill="1" applyBorder="1" applyAlignment="1">
      <alignment horizontal="left" vertical="center" wrapText="1" indent="1"/>
    </xf>
    <xf numFmtId="0" fontId="7" fillId="4" borderId="11" xfId="26" applyFont="1" applyFill="1" applyBorder="1" applyAlignment="1">
      <alignment horizontal="left" vertical="center" wrapText="1" indent="1"/>
    </xf>
    <xf numFmtId="0" fontId="7" fillId="4" borderId="12" xfId="26" applyFont="1" applyFill="1" applyBorder="1" applyAlignment="1">
      <alignment horizontal="left" vertical="center" wrapText="1" indent="1"/>
    </xf>
    <xf numFmtId="0" fontId="7" fillId="4" borderId="13" xfId="26" applyFont="1" applyFill="1" applyBorder="1" applyAlignment="1">
      <alignment horizontal="left" vertical="center" wrapText="1" indent="1"/>
    </xf>
    <xf numFmtId="0" fontId="3" fillId="0" borderId="0" xfId="26" applyFont="1"/>
    <xf numFmtId="166" fontId="16" fillId="0" borderId="0" xfId="26" applyNumberFormat="1" applyFont="1" applyFill="1" applyBorder="1" applyAlignment="1">
      <alignment horizontal="left" vertical="center"/>
    </xf>
    <xf numFmtId="0" fontId="17" fillId="0" borderId="0" xfId="26" applyFont="1" applyFill="1" applyBorder="1" applyAlignment="1">
      <alignment horizontal="centerContinuous" vertical="center" shrinkToFit="1"/>
    </xf>
    <xf numFmtId="166" fontId="16" fillId="0" borderId="0" xfId="26" applyNumberFormat="1" applyFont="1" applyFill="1" applyBorder="1" applyAlignment="1">
      <alignment horizontal="centerContinuous" vertical="center" shrinkToFit="1"/>
    </xf>
    <xf numFmtId="0" fontId="18" fillId="0" borderId="0" xfId="26" applyFont="1" applyFill="1" applyBorder="1" applyAlignment="1">
      <alignment horizontal="centerContinuous" vertical="center" shrinkToFit="1"/>
    </xf>
    <xf numFmtId="0" fontId="3" fillId="0" borderId="0" xfId="26" applyFont="1" applyBorder="1"/>
    <xf numFmtId="0" fontId="15" fillId="0" borderId="0" xfId="26" applyFont="1" applyBorder="1"/>
    <xf numFmtId="0" fontId="6" fillId="0" borderId="0" xfId="26" applyFont="1" applyFill="1" applyBorder="1" applyAlignment="1">
      <alignment vertical="top"/>
    </xf>
    <xf numFmtId="0" fontId="3" fillId="0" borderId="0" xfId="26" applyFont="1" applyFill="1" applyBorder="1" applyAlignment="1">
      <alignment vertical="top"/>
    </xf>
    <xf numFmtId="166" fontId="3" fillId="0" borderId="0" xfId="26" applyNumberFormat="1" applyFont="1" applyFill="1" applyBorder="1" applyAlignment="1">
      <alignment horizontal="left" wrapText="1"/>
    </xf>
    <xf numFmtId="0" fontId="20" fillId="0" borderId="0" xfId="26" applyFont="1" applyFill="1" applyBorder="1" applyAlignment="1">
      <alignment horizontal="left" wrapText="1"/>
    </xf>
    <xf numFmtId="0" fontId="3" fillId="0" borderId="0" xfId="26" applyFont="1" applyBorder="1" applyAlignment="1"/>
    <xf numFmtId="14" fontId="3" fillId="0" borderId="0" xfId="26" applyNumberFormat="1" applyFont="1" applyFill="1" applyBorder="1" applyAlignment="1">
      <alignment horizontal="left" wrapText="1"/>
    </xf>
    <xf numFmtId="0" fontId="3" fillId="0" borderId="0" xfId="26" applyFont="1" applyFill="1" applyBorder="1" applyAlignment="1">
      <alignment wrapText="1"/>
    </xf>
    <xf numFmtId="0" fontId="21" fillId="2" borderId="0" xfId="26" applyFont="1" applyFill="1" applyBorder="1"/>
    <xf numFmtId="0" fontId="21" fillId="0" borderId="0" xfId="26" applyFont="1" applyFill="1" applyBorder="1" applyAlignment="1">
      <alignment wrapText="1"/>
    </xf>
    <xf numFmtId="0" fontId="21" fillId="2" borderId="0" xfId="26" applyFont="1" applyFill="1"/>
    <xf numFmtId="0" fontId="1" fillId="0" borderId="0" xfId="26" applyFont="1" applyFill="1" applyBorder="1" applyAlignment="1"/>
    <xf numFmtId="0" fontId="1" fillId="0" borderId="0" xfId="26" applyFont="1" applyBorder="1" applyAlignment="1"/>
    <xf numFmtId="0" fontId="1" fillId="0" borderId="0" xfId="26" applyFont="1" applyFill="1" applyBorder="1" applyAlignment="1">
      <alignment horizontal="left" vertical="top"/>
    </xf>
    <xf numFmtId="0" fontId="3" fillId="0" borderId="0" xfId="26" applyFont="1" applyFill="1" applyBorder="1" applyAlignment="1">
      <alignment horizontal="left" vertical="top"/>
    </xf>
    <xf numFmtId="0" fontId="22" fillId="0" borderId="0" xfId="26" applyFont="1" applyBorder="1" applyAlignment="1">
      <alignment wrapText="1"/>
    </xf>
    <xf numFmtId="0" fontId="21" fillId="0" borderId="0" xfId="26" applyFont="1"/>
    <xf numFmtId="0" fontId="6" fillId="0" borderId="0" xfId="26" applyFont="1" applyBorder="1" applyAlignment="1">
      <alignment vertical="top"/>
    </xf>
    <xf numFmtId="0" fontId="3" fillId="0" borderId="0" xfId="26" applyFont="1" applyBorder="1" applyAlignment="1">
      <alignment vertical="top" wrapText="1"/>
    </xf>
    <xf numFmtId="0" fontId="3" fillId="0" borderId="0" xfId="26" applyFont="1" applyBorder="1" applyAlignment="1">
      <alignment horizontal="left" vertical="top" wrapText="1"/>
    </xf>
    <xf numFmtId="0" fontId="3" fillId="0" borderId="0" xfId="26" applyFont="1" applyBorder="1" applyAlignment="1">
      <alignment horizontal="left" vertical="top"/>
    </xf>
    <xf numFmtId="0" fontId="3" fillId="0" borderId="0" xfId="26" applyFont="1" applyBorder="1" applyAlignment="1">
      <alignment vertical="top"/>
    </xf>
    <xf numFmtId="0" fontId="22" fillId="0" borderId="0" xfId="26" applyFont="1" applyFill="1" applyBorder="1" applyAlignment="1">
      <alignment vertical="top"/>
    </xf>
    <xf numFmtId="0" fontId="3" fillId="0" borderId="0" xfId="26" applyFont="1" applyFill="1" applyBorder="1" applyAlignment="1">
      <alignment vertical="top" wrapText="1"/>
    </xf>
    <xf numFmtId="0" fontId="22" fillId="0" borderId="0" xfId="26" applyFont="1" applyFill="1" applyBorder="1" applyAlignment="1"/>
    <xf numFmtId="0" fontId="3" fillId="0" borderId="0" xfId="26" applyNumberFormat="1" applyFont="1" applyBorder="1" applyAlignment="1">
      <alignment horizontal="left" wrapText="1"/>
    </xf>
    <xf numFmtId="0" fontId="3" fillId="0" borderId="0" xfId="26" applyNumberFormat="1" applyFont="1" applyBorder="1" applyAlignment="1"/>
    <xf numFmtId="0" fontId="1" fillId="0" borderId="0" xfId="0" applyFont="1" applyFill="1" applyBorder="1"/>
    <xf numFmtId="0" fontId="36" fillId="0" borderId="15" xfId="0" applyFont="1" applyBorder="1" applyAlignment="1">
      <alignment horizontal="center" vertical="center" wrapText="1"/>
    </xf>
    <xf numFmtId="0" fontId="4" fillId="0" borderId="0" xfId="0" applyFont="1" applyFill="1" applyBorder="1" applyAlignment="1">
      <alignment horizontal="right" vertical="center"/>
    </xf>
    <xf numFmtId="0" fontId="1" fillId="0" borderId="0" xfId="35" applyFont="1" applyFill="1"/>
    <xf numFmtId="180" fontId="1" fillId="0" borderId="0" xfId="35" applyNumberFormat="1" applyFont="1" applyFill="1"/>
    <xf numFmtId="0" fontId="31" fillId="0" borderId="0" xfId="35" applyFill="1" applyAlignment="1">
      <alignment horizontal="left" vertical="center" wrapText="1"/>
    </xf>
    <xf numFmtId="0" fontId="5" fillId="0" borderId="0" xfId="35" applyFont="1" applyFill="1" applyAlignment="1">
      <alignment horizontal="left" vertical="center" wrapText="1"/>
    </xf>
    <xf numFmtId="0" fontId="4" fillId="0" borderId="0" xfId="35" applyFont="1" applyFill="1" applyAlignment="1">
      <alignment horizontal="right" vertical="center"/>
    </xf>
    <xf numFmtId="0" fontId="4" fillId="0" borderId="16" xfId="35" applyNumberFormat="1" applyFont="1" applyFill="1" applyBorder="1" applyAlignment="1">
      <alignment horizontal="left" vertical="center"/>
    </xf>
    <xf numFmtId="165" fontId="1" fillId="0" borderId="17" xfId="35" applyNumberFormat="1" applyFont="1" applyFill="1" applyBorder="1" applyAlignment="1">
      <alignment horizontal="right"/>
    </xf>
    <xf numFmtId="165" fontId="1" fillId="0" borderId="0" xfId="35" applyNumberFormat="1" applyFont="1" applyFill="1" applyBorder="1" applyAlignment="1">
      <alignment horizontal="right"/>
    </xf>
    <xf numFmtId="165" fontId="1" fillId="0" borderId="4" xfId="35" applyNumberFormat="1" applyFont="1" applyFill="1" applyBorder="1" applyAlignment="1">
      <alignment horizontal="right"/>
    </xf>
    <xf numFmtId="165" fontId="1" fillId="0" borderId="16" xfId="35" applyNumberFormat="1" applyFont="1" applyFill="1" applyBorder="1" applyAlignment="1">
      <alignment horizontal="right"/>
    </xf>
    <xf numFmtId="3" fontId="1" fillId="0" borderId="0" xfId="35" applyNumberFormat="1" applyFont="1" applyFill="1"/>
    <xf numFmtId="3" fontId="2" fillId="0" borderId="15" xfId="35" applyNumberFormat="1" applyFont="1" applyFill="1" applyBorder="1" applyAlignment="1">
      <alignment horizontal="center" vertical="center" wrapText="1"/>
    </xf>
    <xf numFmtId="3" fontId="2" fillId="0" borderId="18" xfId="35" applyNumberFormat="1" applyFont="1" applyFill="1" applyBorder="1" applyAlignment="1">
      <alignment horizontal="center" vertical="center" wrapText="1"/>
    </xf>
    <xf numFmtId="0" fontId="7" fillId="0" borderId="0" xfId="37" applyFont="1" applyBorder="1"/>
    <xf numFmtId="0" fontId="7" fillId="0" borderId="0" xfId="37" applyFont="1" applyBorder="1" applyAlignment="1">
      <alignment horizontal="left"/>
    </xf>
    <xf numFmtId="0" fontId="7" fillId="0" borderId="0" xfId="40" applyFont="1" applyBorder="1" applyAlignment="1">
      <alignment horizontal="left"/>
    </xf>
    <xf numFmtId="0" fontId="7" fillId="0" borderId="0" xfId="40" applyFont="1" applyAlignment="1">
      <alignment horizontal="left"/>
    </xf>
    <xf numFmtId="0" fontId="9" fillId="0" borderId="0" xfId="40" applyFont="1" applyFill="1" applyAlignment="1"/>
    <xf numFmtId="0" fontId="3" fillId="0" borderId="0" xfId="39" applyFont="1" applyAlignment="1"/>
    <xf numFmtId="0" fontId="6" fillId="0" borderId="0" xfId="39" applyFont="1" applyAlignment="1">
      <alignment horizontal="left"/>
    </xf>
    <xf numFmtId="0" fontId="6" fillId="0" borderId="0" xfId="39" applyFont="1" applyAlignment="1">
      <alignment horizontal="right"/>
    </xf>
    <xf numFmtId="0" fontId="3" fillId="0" borderId="0" xfId="37" applyFont="1" applyFill="1" applyBorder="1" applyAlignment="1">
      <alignment horizontal="left"/>
    </xf>
    <xf numFmtId="0" fontId="6" fillId="0" borderId="0" xfId="39" applyFont="1" applyFill="1" applyAlignment="1">
      <alignment horizontal="left"/>
    </xf>
    <xf numFmtId="0" fontId="3" fillId="0" borderId="0" xfId="39" applyFont="1" applyFill="1" applyBorder="1" applyAlignment="1">
      <alignment horizontal="left"/>
    </xf>
    <xf numFmtId="0" fontId="13" fillId="0" borderId="0" xfId="39" applyFont="1" applyFill="1" applyBorder="1" applyAlignment="1">
      <alignment horizontal="right"/>
    </xf>
    <xf numFmtId="0" fontId="3" fillId="0" borderId="0" xfId="39" applyFont="1" applyBorder="1" applyAlignment="1">
      <alignment horizontal="left"/>
    </xf>
    <xf numFmtId="0" fontId="3" fillId="0" borderId="0" xfId="39" applyFont="1" applyBorder="1" applyAlignment="1"/>
    <xf numFmtId="0" fontId="3" fillId="0" borderId="0" xfId="37" applyFont="1" applyBorder="1" applyAlignment="1">
      <alignment horizontal="left"/>
    </xf>
    <xf numFmtId="0" fontId="20" fillId="0" borderId="0" xfId="39" applyFont="1" applyBorder="1" applyAlignment="1"/>
    <xf numFmtId="49" fontId="3" fillId="0" borderId="0" xfId="39" applyNumberFormat="1" applyFont="1" applyBorder="1" applyAlignment="1">
      <alignment horizontal="left"/>
    </xf>
    <xf numFmtId="0" fontId="3" fillId="0" borderId="0" xfId="39" applyFont="1" applyBorder="1" applyAlignment="1">
      <alignment horizontal="center"/>
    </xf>
    <xf numFmtId="0" fontId="3" fillId="0" borderId="0" xfId="39" applyFont="1" applyBorder="1"/>
    <xf numFmtId="0" fontId="20" fillId="0" borderId="0" xfId="39" applyFont="1" applyBorder="1" applyAlignment="1">
      <alignment horizontal="left"/>
    </xf>
    <xf numFmtId="0" fontId="3" fillId="0" borderId="0" xfId="39" applyFont="1" applyBorder="1" applyAlignment="1">
      <alignment horizontal="center" wrapText="1"/>
    </xf>
    <xf numFmtId="0" fontId="3" fillId="0" borderId="0" xfId="39" applyFont="1" applyBorder="1" applyAlignment="1">
      <alignment horizontal="left" wrapText="1"/>
    </xf>
    <xf numFmtId="0" fontId="20" fillId="0" borderId="0" xfId="39" applyFont="1" applyBorder="1" applyAlignment="1">
      <alignment wrapText="1"/>
    </xf>
    <xf numFmtId="0" fontId="7" fillId="0" borderId="0" xfId="39" applyFont="1" applyBorder="1" applyAlignment="1">
      <alignment horizontal="center" wrapText="1"/>
    </xf>
    <xf numFmtId="0" fontId="7" fillId="0" borderId="0" xfId="39" applyFont="1" applyBorder="1" applyAlignment="1">
      <alignment horizontal="left" wrapText="1"/>
    </xf>
    <xf numFmtId="0" fontId="11" fillId="0" borderId="0" xfId="39" applyFont="1" applyBorder="1" applyAlignment="1">
      <alignment horizontal="left" wrapText="1"/>
    </xf>
    <xf numFmtId="0" fontId="27" fillId="0" borderId="0" xfId="20" applyFont="1" applyBorder="1" applyAlignment="1" applyProtection="1">
      <alignment horizontal="left" indent="10"/>
    </xf>
    <xf numFmtId="0" fontId="27" fillId="0" borderId="0" xfId="20" applyFont="1" applyBorder="1" applyAlignment="1" applyProtection="1">
      <alignment horizontal="left"/>
    </xf>
    <xf numFmtId="0" fontId="27" fillId="0" borderId="0" xfId="20" applyFont="1" applyAlignment="1" applyProtection="1">
      <alignment horizontal="left" indent="10"/>
    </xf>
    <xf numFmtId="0" fontId="7" fillId="0" borderId="0" xfId="40" applyFont="1" applyBorder="1" applyAlignment="1">
      <alignment horizontal="left" indent="10"/>
    </xf>
    <xf numFmtId="0" fontId="1" fillId="0" borderId="18" xfId="35" applyFont="1" applyFill="1" applyBorder="1" applyAlignment="1">
      <alignment horizontal="center" vertical="center" wrapText="1"/>
    </xf>
    <xf numFmtId="0" fontId="31" fillId="0" borderId="0" xfId="38"/>
    <xf numFmtId="165" fontId="1" fillId="0" borderId="14" xfId="35" applyNumberFormat="1" applyFont="1" applyFill="1" applyBorder="1" applyAlignment="1">
      <alignment horizontal="right"/>
    </xf>
    <xf numFmtId="165" fontId="1" fillId="0" borderId="19" xfId="35" applyNumberFormat="1" applyFont="1" applyFill="1" applyBorder="1" applyAlignment="1">
      <alignment horizontal="right"/>
    </xf>
    <xf numFmtId="0" fontId="0" fillId="0" borderId="0" xfId="0" applyFill="1"/>
    <xf numFmtId="0" fontId="0" fillId="0" borderId="0" xfId="0" applyBorder="1"/>
    <xf numFmtId="0" fontId="0" fillId="0" borderId="0" xfId="0" applyFill="1" applyBorder="1"/>
    <xf numFmtId="0" fontId="36" fillId="0" borderId="0" xfId="0" applyFont="1"/>
    <xf numFmtId="0" fontId="36" fillId="0" borderId="0" xfId="0" applyFont="1" applyAlignment="1">
      <alignment horizontal="left"/>
    </xf>
    <xf numFmtId="0" fontId="36" fillId="0" borderId="0" xfId="0" applyFont="1" applyAlignment="1">
      <alignment horizontal="center"/>
    </xf>
    <xf numFmtId="0" fontId="0" fillId="0" borderId="0" xfId="0"/>
    <xf numFmtId="0" fontId="42" fillId="8" borderId="47" xfId="0" applyFont="1" applyFill="1" applyBorder="1" applyAlignment="1">
      <alignment horizontal="left" vertical="center" wrapText="1"/>
    </xf>
    <xf numFmtId="179" fontId="41" fillId="7" borderId="47" xfId="0" applyNumberFormat="1" applyFont="1" applyFill="1" applyBorder="1" applyAlignment="1">
      <alignment horizontal="right" vertical="center" wrapText="1"/>
    </xf>
    <xf numFmtId="179" fontId="41" fillId="7" borderId="48" xfId="0" applyNumberFormat="1" applyFont="1" applyFill="1" applyBorder="1" applyAlignment="1">
      <alignment horizontal="right" vertical="center" wrapText="1"/>
    </xf>
    <xf numFmtId="0" fontId="36" fillId="0" borderId="0" xfId="0" applyFont="1" applyAlignment="1">
      <alignment horizontal="center" vertical="center"/>
    </xf>
    <xf numFmtId="0" fontId="36" fillId="0" borderId="0" xfId="0" applyFont="1" applyBorder="1" applyAlignment="1">
      <alignment horizontal="left" vertical="center"/>
    </xf>
    <xf numFmtId="0" fontId="0" fillId="0" borderId="0" xfId="0" applyBorder="1" applyAlignment="1">
      <alignment wrapText="1"/>
    </xf>
    <xf numFmtId="0" fontId="0" fillId="0" borderId="0" xfId="0" applyBorder="1" applyAlignment="1">
      <alignment horizontal="center"/>
    </xf>
    <xf numFmtId="0" fontId="44" fillId="0" borderId="0" xfId="0" applyFont="1" applyBorder="1"/>
    <xf numFmtId="0" fontId="45" fillId="0" borderId="0" xfId="0" applyFont="1" applyFill="1" applyAlignment="1">
      <alignment horizontal="left" vertical="center"/>
    </xf>
    <xf numFmtId="0" fontId="45" fillId="0" borderId="0" xfId="0" applyFont="1" applyFill="1" applyBorder="1" applyAlignment="1">
      <alignment horizontal="left" vertical="center"/>
    </xf>
    <xf numFmtId="0" fontId="43" fillId="0" borderId="0" xfId="0" applyFont="1" applyBorder="1"/>
    <xf numFmtId="0" fontId="43" fillId="0" borderId="0" xfId="0" applyFont="1"/>
    <xf numFmtId="0" fontId="36"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37" fillId="9" borderId="27" xfId="0" applyFont="1" applyFill="1" applyBorder="1" applyAlignment="1">
      <alignment horizontal="left" vertical="center" indent="1"/>
    </xf>
    <xf numFmtId="0" fontId="37" fillId="9" borderId="27" xfId="0" applyFont="1" applyFill="1" applyBorder="1" applyAlignment="1">
      <alignment vertical="center"/>
    </xf>
    <xf numFmtId="0" fontId="37" fillId="9" borderId="28" xfId="0" applyFont="1" applyFill="1" applyBorder="1" applyAlignment="1">
      <alignment vertical="center"/>
    </xf>
    <xf numFmtId="0" fontId="1" fillId="0" borderId="21" xfId="0" applyFont="1" applyFill="1" applyBorder="1" applyAlignment="1">
      <alignment horizontal="center"/>
    </xf>
    <xf numFmtId="165" fontId="1" fillId="0" borderId="29" xfId="0" applyNumberFormat="1" applyFont="1" applyFill="1" applyBorder="1" applyAlignment="1">
      <alignment horizontal="left"/>
    </xf>
    <xf numFmtId="0" fontId="1" fillId="0" borderId="30" xfId="0" applyFont="1" applyFill="1" applyBorder="1" applyAlignment="1">
      <alignment horizontal="center"/>
    </xf>
    <xf numFmtId="165" fontId="1" fillId="0" borderId="31" xfId="0" applyNumberFormat="1" applyFont="1" applyFill="1" applyBorder="1" applyAlignment="1">
      <alignment horizontal="left"/>
    </xf>
    <xf numFmtId="0" fontId="1" fillId="9" borderId="30" xfId="0" applyFont="1" applyFill="1" applyBorder="1" applyAlignment="1">
      <alignment horizontal="center"/>
    </xf>
    <xf numFmtId="165" fontId="1" fillId="9" borderId="31" xfId="0" applyNumberFormat="1" applyFont="1" applyFill="1" applyBorder="1" applyAlignment="1">
      <alignment horizontal="left"/>
    </xf>
    <xf numFmtId="0" fontId="1" fillId="5" borderId="21" xfId="0" applyFont="1" applyFill="1" applyBorder="1" applyAlignment="1">
      <alignment horizontal="center"/>
    </xf>
    <xf numFmtId="165" fontId="1" fillId="5" borderId="29" xfId="0" applyNumberFormat="1" applyFont="1" applyFill="1" applyBorder="1" applyAlignment="1">
      <alignment horizontal="left"/>
    </xf>
    <xf numFmtId="0" fontId="1" fillId="5" borderId="30" xfId="0" applyFont="1" applyFill="1" applyBorder="1" applyAlignment="1">
      <alignment horizontal="center"/>
    </xf>
    <xf numFmtId="165" fontId="1" fillId="5" borderId="31" xfId="0" applyNumberFormat="1" applyFont="1" applyFill="1" applyBorder="1" applyAlignment="1">
      <alignment horizontal="left"/>
    </xf>
    <xf numFmtId="0" fontId="36" fillId="5" borderId="32" xfId="0" applyFont="1" applyFill="1" applyBorder="1" applyAlignment="1">
      <alignment horizontal="center" vertical="center" wrapText="1"/>
    </xf>
    <xf numFmtId="0" fontId="36" fillId="5" borderId="30" xfId="0" applyFont="1" applyFill="1" applyBorder="1" applyAlignment="1">
      <alignment horizontal="left" vertical="center" wrapText="1"/>
    </xf>
    <xf numFmtId="0" fontId="1" fillId="5" borderId="30" xfId="0" applyFont="1" applyFill="1" applyBorder="1" applyAlignment="1">
      <alignment horizontal="center" vertical="center"/>
    </xf>
    <xf numFmtId="165" fontId="1" fillId="5" borderId="31" xfId="0" applyNumberFormat="1" applyFont="1" applyFill="1" applyBorder="1" applyAlignment="1">
      <alignment horizontal="left" vertical="center"/>
    </xf>
    <xf numFmtId="0" fontId="36" fillId="5" borderId="2" xfId="0" applyFont="1" applyFill="1" applyBorder="1" applyAlignment="1">
      <alignment horizontal="center" vertical="center"/>
    </xf>
    <xf numFmtId="0" fontId="36" fillId="5" borderId="30" xfId="0" applyFont="1" applyFill="1" applyBorder="1" applyAlignment="1">
      <alignment horizontal="left" vertical="center"/>
    </xf>
    <xf numFmtId="0" fontId="46" fillId="0" borderId="16" xfId="0" applyNumberFormat="1" applyFont="1" applyFill="1" applyBorder="1" applyAlignment="1">
      <alignment horizontal="left" vertical="center"/>
    </xf>
    <xf numFmtId="0" fontId="36" fillId="0" borderId="16" xfId="0" applyFont="1" applyFill="1" applyBorder="1" applyAlignment="1">
      <alignment horizontal="left" vertical="center"/>
    </xf>
    <xf numFmtId="0" fontId="36" fillId="0" borderId="16" xfId="0" applyNumberFormat="1" applyFont="1" applyFill="1" applyBorder="1" applyAlignment="1">
      <alignment horizontal="left" vertical="center"/>
    </xf>
    <xf numFmtId="0" fontId="0" fillId="0" borderId="16" xfId="0" applyFill="1" applyBorder="1" applyAlignment="1">
      <alignment horizontal="center" wrapText="1"/>
    </xf>
    <xf numFmtId="0" fontId="46" fillId="0" borderId="16" xfId="0" applyFont="1" applyFill="1" applyBorder="1" applyAlignment="1">
      <alignment horizontal="right" vertical="center"/>
    </xf>
    <xf numFmtId="0" fontId="36" fillId="0" borderId="0" xfId="0" applyFont="1" applyAlignment="1">
      <alignment horizontal="left"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49" fontId="32" fillId="0" borderId="0" xfId="22" applyNumberFormat="1" applyFont="1" applyFill="1" applyBorder="1" applyAlignment="1" applyProtection="1">
      <alignment horizontal="left"/>
    </xf>
    <xf numFmtId="0" fontId="4" fillId="0" borderId="0" xfId="0" applyNumberFormat="1" applyFont="1" applyFill="1" applyBorder="1" applyAlignment="1">
      <alignment horizontal="left" vertical="center"/>
    </xf>
    <xf numFmtId="0" fontId="42" fillId="8" borderId="49" xfId="0" applyFont="1" applyFill="1" applyBorder="1" applyAlignment="1">
      <alignment horizontal="left" vertical="center" wrapText="1"/>
    </xf>
    <xf numFmtId="0" fontId="1" fillId="0" borderId="4" xfId="35" applyFont="1" applyFill="1" applyBorder="1" applyAlignment="1">
      <alignment horizontal="left" wrapText="1"/>
    </xf>
    <xf numFmtId="0" fontId="1" fillId="0" borderId="17" xfId="35" applyFont="1" applyFill="1" applyBorder="1" applyAlignment="1">
      <alignment horizontal="left" wrapText="1" indent="1"/>
    </xf>
    <xf numFmtId="0" fontId="1" fillId="0" borderId="17" xfId="35" applyFont="1" applyFill="1" applyBorder="1" applyAlignment="1">
      <alignment horizontal="left" wrapText="1" indent="2"/>
    </xf>
    <xf numFmtId="0" fontId="1" fillId="0" borderId="0" xfId="35" applyFont="1" applyFill="1" applyBorder="1"/>
    <xf numFmtId="0" fontId="1" fillId="0" borderId="36" xfId="0" applyFont="1" applyFill="1" applyBorder="1" applyAlignment="1">
      <alignment horizontal="left" wrapText="1"/>
    </xf>
    <xf numFmtId="0" fontId="0" fillId="0" borderId="0" xfId="0" applyAlignment="1">
      <alignment horizontal="right"/>
    </xf>
    <xf numFmtId="0" fontId="36" fillId="0" borderId="0" xfId="0" applyFont="1" applyFill="1"/>
    <xf numFmtId="0" fontId="40" fillId="0" borderId="0" xfId="0" applyFont="1" applyFill="1" applyBorder="1" applyAlignment="1">
      <alignment vertical="top" wrapText="1"/>
    </xf>
    <xf numFmtId="165" fontId="1" fillId="0" borderId="16" xfId="0" applyNumberFormat="1" applyFont="1" applyFill="1" applyBorder="1" applyAlignment="1">
      <alignment horizontal="right"/>
    </xf>
    <xf numFmtId="181" fontId="1" fillId="0" borderId="16" xfId="0" applyNumberFormat="1" applyFont="1" applyFill="1" applyBorder="1" applyAlignment="1">
      <alignment horizontal="right"/>
    </xf>
    <xf numFmtId="181" fontId="1" fillId="0" borderId="0" xfId="0" applyNumberFormat="1" applyFont="1" applyFill="1" applyBorder="1" applyAlignment="1">
      <alignment horizontal="right"/>
    </xf>
    <xf numFmtId="181" fontId="1" fillId="0" borderId="14" xfId="0" applyNumberFormat="1" applyFont="1" applyFill="1" applyBorder="1" applyAlignment="1">
      <alignment horizontal="right"/>
    </xf>
    <xf numFmtId="0" fontId="1" fillId="0" borderId="17" xfId="0" applyFont="1" applyFill="1" applyBorder="1" applyAlignment="1">
      <alignment horizontal="left" wrapText="1"/>
    </xf>
    <xf numFmtId="0" fontId="1" fillId="0" borderId="17" xfId="0" applyFont="1" applyFill="1" applyBorder="1" applyAlignment="1">
      <alignment horizontal="left" wrapText="1" indent="1"/>
    </xf>
    <xf numFmtId="0" fontId="1" fillId="0" borderId="19" xfId="0" applyFont="1" applyFill="1" applyBorder="1" applyAlignment="1">
      <alignment horizontal="left" wrapText="1" indent="1"/>
    </xf>
    <xf numFmtId="181" fontId="1" fillId="0" borderId="5" xfId="0" applyNumberFormat="1" applyFont="1" applyFill="1" applyBorder="1" applyAlignment="1">
      <alignment horizontal="right" wrapText="1"/>
    </xf>
    <xf numFmtId="181" fontId="1" fillId="0" borderId="33" xfId="0" applyNumberFormat="1" applyFont="1" applyFill="1" applyBorder="1" applyAlignment="1">
      <alignment horizontal="right" wrapText="1"/>
    </xf>
    <xf numFmtId="165" fontId="1" fillId="0" borderId="4" xfId="0" applyNumberFormat="1" applyFont="1" applyFill="1" applyBorder="1" applyAlignment="1">
      <alignment horizontal="right" wrapText="1"/>
    </xf>
    <xf numFmtId="165" fontId="1" fillId="0" borderId="17" xfId="0" applyNumberFormat="1" applyFont="1" applyFill="1" applyBorder="1" applyAlignment="1">
      <alignment horizontal="right" wrapText="1"/>
    </xf>
    <xf numFmtId="0" fontId="1" fillId="0" borderId="0" xfId="35" applyFont="1" applyFill="1" applyAlignment="1">
      <alignment horizontal="left" vertical="center"/>
    </xf>
    <xf numFmtId="0" fontId="4" fillId="0" borderId="0" xfId="35" applyFont="1" applyFill="1" applyBorder="1" applyAlignment="1">
      <alignment horizontal="right" vertical="center"/>
    </xf>
    <xf numFmtId="166" fontId="1" fillId="0" borderId="0" xfId="35" applyNumberFormat="1" applyFont="1" applyFill="1" applyAlignment="1">
      <alignment horizontal="left" vertical="center"/>
    </xf>
    <xf numFmtId="181" fontId="1" fillId="0" borderId="5" xfId="0" applyNumberFormat="1" applyFont="1" applyFill="1" applyBorder="1" applyAlignment="1">
      <alignment horizontal="right"/>
    </xf>
    <xf numFmtId="181" fontId="1" fillId="0" borderId="33" xfId="0" applyNumberFormat="1" applyFont="1" applyFill="1" applyBorder="1" applyAlignment="1">
      <alignment horizontal="right"/>
    </xf>
    <xf numFmtId="180" fontId="1" fillId="0" borderId="33" xfId="0" applyNumberFormat="1" applyFont="1" applyFill="1" applyBorder="1" applyAlignment="1">
      <alignment horizontal="right" wrapText="1"/>
    </xf>
    <xf numFmtId="181" fontId="1" fillId="0" borderId="34" xfId="0" applyNumberFormat="1" applyFont="1" applyFill="1" applyBorder="1" applyAlignment="1">
      <alignment horizontal="right" wrapText="1"/>
    </xf>
    <xf numFmtId="165" fontId="1" fillId="0" borderId="14" xfId="0" applyNumberFormat="1" applyFont="1" applyFill="1" applyBorder="1" applyAlignment="1">
      <alignment horizontal="right"/>
    </xf>
    <xf numFmtId="180" fontId="1" fillId="0" borderId="34" xfId="0" applyNumberFormat="1" applyFont="1" applyFill="1" applyBorder="1" applyAlignment="1">
      <alignment horizontal="right" wrapText="1"/>
    </xf>
    <xf numFmtId="165" fontId="1" fillId="0" borderId="4" xfId="0" applyNumberFormat="1" applyFont="1" applyFill="1" applyBorder="1" applyAlignment="1">
      <alignment horizontal="right"/>
    </xf>
    <xf numFmtId="165" fontId="1" fillId="0" borderId="17" xfId="0" applyNumberFormat="1" applyFont="1" applyFill="1" applyBorder="1" applyAlignment="1">
      <alignment horizontal="right"/>
    </xf>
    <xf numFmtId="0" fontId="1" fillId="0" borderId="33" xfId="0" applyFont="1" applyFill="1" applyBorder="1" applyAlignment="1">
      <alignment horizontal="right"/>
    </xf>
    <xf numFmtId="0" fontId="1" fillId="0" borderId="17" xfId="0" applyFont="1" applyFill="1" applyBorder="1" applyAlignment="1">
      <alignment horizontal="right"/>
    </xf>
    <xf numFmtId="165" fontId="1" fillId="0" borderId="19" xfId="0" applyNumberFormat="1" applyFont="1" applyFill="1" applyBorder="1" applyAlignment="1">
      <alignment horizontal="right" wrapText="1"/>
    </xf>
    <xf numFmtId="181" fontId="1" fillId="0" borderId="34" xfId="0" applyNumberFormat="1" applyFont="1" applyFill="1" applyBorder="1" applyAlignment="1">
      <alignment horizontal="right"/>
    </xf>
    <xf numFmtId="0" fontId="3" fillId="0" borderId="0" xfId="26" applyFont="1" applyFill="1" applyBorder="1" applyAlignment="1">
      <alignment horizontal="left" wrapText="1"/>
    </xf>
    <xf numFmtId="0" fontId="13" fillId="0" borderId="0" xfId="43" applyFill="1" applyBorder="1" applyAlignment="1" applyProtection="1">
      <alignment wrapText="1"/>
    </xf>
    <xf numFmtId="0" fontId="3" fillId="0" borderId="0" xfId="26" applyAlignment="1">
      <alignment vertical="center"/>
    </xf>
    <xf numFmtId="0" fontId="1" fillId="0" borderId="0" xfId="26" applyFont="1" applyAlignment="1">
      <alignment horizontal="right" vertical="center"/>
    </xf>
    <xf numFmtId="49" fontId="9" fillId="12" borderId="0" xfId="46" applyNumberFormat="1" applyFont="1" applyFill="1" applyBorder="1" applyAlignment="1">
      <alignment horizontal="left" vertical="center"/>
    </xf>
    <xf numFmtId="0" fontId="3" fillId="12" borderId="0" xfId="26" applyFill="1" applyAlignment="1">
      <alignment horizontal="justify" vertical="center"/>
    </xf>
    <xf numFmtId="0" fontId="3" fillId="0" borderId="0" xfId="26" applyAlignment="1">
      <alignment horizontal="justify" vertical="center"/>
    </xf>
    <xf numFmtId="49" fontId="10" fillId="12" borderId="25" xfId="46" applyNumberFormat="1" applyFont="1" applyFill="1" applyBorder="1" applyAlignment="1">
      <alignment horizontal="left" vertical="center"/>
    </xf>
    <xf numFmtId="0" fontId="7" fillId="0" borderId="0" xfId="26" applyFont="1" applyBorder="1" applyAlignment="1">
      <alignment horizontal="justify" vertical="center"/>
    </xf>
    <xf numFmtId="49" fontId="10" fillId="12" borderId="25" xfId="46" applyNumberFormat="1" applyFont="1" applyFill="1" applyBorder="1" applyAlignment="1">
      <alignment horizontal="left" vertical="center" indent="1"/>
    </xf>
    <xf numFmtId="49" fontId="10" fillId="12" borderId="25" xfId="46" applyNumberFormat="1" applyFont="1" applyFill="1" applyBorder="1" applyAlignment="1">
      <alignment vertical="center"/>
    </xf>
    <xf numFmtId="0" fontId="7" fillId="0" borderId="0" xfId="26" quotePrefix="1" applyFont="1" applyBorder="1" applyAlignment="1">
      <alignment horizontal="justify" vertical="center"/>
    </xf>
    <xf numFmtId="49" fontId="10" fillId="12" borderId="26" xfId="46" applyNumberFormat="1" applyFont="1" applyFill="1" applyBorder="1" applyAlignment="1">
      <alignment horizontal="left" vertical="center" indent="1"/>
    </xf>
    <xf numFmtId="0" fontId="7" fillId="0" borderId="12" xfId="26" applyFont="1" applyBorder="1" applyAlignment="1">
      <alignment horizontal="justify" vertical="center"/>
    </xf>
    <xf numFmtId="0" fontId="7" fillId="0" borderId="0" xfId="26" applyFont="1" applyAlignment="1">
      <alignment horizontal="justify" vertical="center"/>
    </xf>
    <xf numFmtId="0" fontId="49" fillId="0" borderId="0" xfId="26" applyFont="1" applyBorder="1" applyAlignment="1">
      <alignment horizontal="justify" vertical="center"/>
    </xf>
    <xf numFmtId="49" fontId="7" fillId="12" borderId="25" xfId="46" applyNumberFormat="1" applyFont="1" applyFill="1" applyBorder="1" applyAlignment="1">
      <alignment horizontal="left" vertical="center"/>
    </xf>
    <xf numFmtId="49" fontId="7" fillId="12" borderId="25" xfId="46" applyNumberFormat="1" applyFont="1" applyFill="1" applyBorder="1" applyAlignment="1">
      <alignment vertical="top"/>
    </xf>
    <xf numFmtId="0" fontId="50" fillId="0" borderId="12" xfId="26" applyFont="1" applyBorder="1" applyAlignment="1">
      <alignment horizontal="justify" vertical="center"/>
    </xf>
    <xf numFmtId="0" fontId="23" fillId="0" borderId="0" xfId="45" applyFont="1" applyFill="1" applyBorder="1" applyAlignment="1">
      <alignment horizontal="left" vertical="top" wrapText="1" indent="2"/>
    </xf>
    <xf numFmtId="0" fontId="23" fillId="0" borderId="0" xfId="45" applyFont="1" applyFill="1" applyAlignment="1">
      <alignment horizontal="left" vertical="top" wrapText="1" indent="2"/>
    </xf>
    <xf numFmtId="0" fontId="25" fillId="0" borderId="0" xfId="45" applyFont="1" applyFill="1" applyAlignment="1" applyProtection="1">
      <alignment horizontal="left" indent="10"/>
    </xf>
    <xf numFmtId="0" fontId="13" fillId="0" borderId="0" xfId="43" applyFill="1" applyBorder="1" applyAlignment="1" applyProtection="1">
      <alignment horizontal="left" wrapText="1" indent="2"/>
    </xf>
    <xf numFmtId="0" fontId="25" fillId="0" borderId="0" xfId="45" applyFont="1" applyFill="1" applyAlignment="1" applyProtection="1">
      <alignment horizontal="center"/>
    </xf>
    <xf numFmtId="0" fontId="3" fillId="0" borderId="0" xfId="45" applyFont="1" applyFill="1" applyAlignment="1">
      <alignment horizontal="left"/>
    </xf>
    <xf numFmtId="0" fontId="3" fillId="0" borderId="0" xfId="45" applyFont="1" applyFill="1" applyBorder="1" applyAlignment="1">
      <alignment horizontal="left"/>
    </xf>
    <xf numFmtId="0" fontId="47" fillId="7" borderId="47" xfId="0" applyFont="1" applyFill="1" applyBorder="1" applyAlignment="1">
      <alignment horizontal="left" vertical="center" wrapText="1"/>
    </xf>
    <xf numFmtId="0" fontId="7" fillId="0" borderId="0" xfId="27" applyFont="1" applyBorder="1"/>
    <xf numFmtId="0" fontId="23" fillId="0" borderId="0" xfId="27" applyFont="1" applyBorder="1" applyAlignment="1" applyProtection="1">
      <alignment horizontal="left" indent="10"/>
    </xf>
    <xf numFmtId="0" fontId="3" fillId="0" borderId="0" xfId="27" applyFont="1" applyBorder="1" applyAlignment="1">
      <alignment horizontal="left"/>
    </xf>
    <xf numFmtId="0" fontId="3" fillId="0" borderId="0" xfId="27" applyBorder="1" applyAlignment="1">
      <alignment horizontal="left"/>
    </xf>
    <xf numFmtId="0" fontId="3" fillId="0" borderId="0" xfId="27" applyFont="1" applyAlignment="1">
      <alignment horizontal="left" vertical="top" wrapText="1"/>
    </xf>
    <xf numFmtId="0" fontId="9" fillId="0" borderId="0" xfId="27" applyFont="1" applyBorder="1"/>
    <xf numFmtId="0" fontId="24" fillId="0" borderId="0" xfId="27" applyFont="1" applyBorder="1"/>
    <xf numFmtId="0" fontId="22" fillId="0" borderId="0" xfId="27" applyFont="1" applyBorder="1" applyAlignment="1">
      <alignment horizontal="left"/>
    </xf>
    <xf numFmtId="0" fontId="3" fillId="0" borderId="0" xfId="27" applyFont="1" applyBorder="1" applyAlignment="1">
      <alignment horizontal="left" vertical="top" wrapText="1"/>
    </xf>
    <xf numFmtId="0" fontId="6" fillId="0" borderId="0" xfId="27" applyFont="1" applyBorder="1" applyAlignment="1">
      <alignment horizontal="left" vertical="top" wrapText="1"/>
    </xf>
    <xf numFmtId="0" fontId="3" fillId="0" borderId="0" xfId="27" applyFont="1" applyFill="1" applyBorder="1" applyAlignment="1">
      <alignment horizontal="left"/>
    </xf>
    <xf numFmtId="0" fontId="22" fillId="0" borderId="0" xfId="27" applyFont="1" applyFill="1" applyBorder="1" applyAlignment="1">
      <alignment horizontal="left"/>
    </xf>
    <xf numFmtId="0" fontId="7" fillId="0" borderId="0" xfId="27" applyFont="1" applyFill="1" applyBorder="1" applyAlignment="1">
      <alignment horizontal="left"/>
    </xf>
    <xf numFmtId="0" fontId="7" fillId="0" borderId="0" xfId="27" applyFont="1" applyBorder="1" applyAlignment="1">
      <alignment horizontal="left"/>
    </xf>
    <xf numFmtId="0" fontId="36" fillId="0" borderId="0" xfId="0" applyFont="1" applyBorder="1"/>
    <xf numFmtId="0" fontId="36" fillId="0" borderId="0" xfId="0" applyFont="1" applyFill="1" applyBorder="1"/>
    <xf numFmtId="0" fontId="1" fillId="0" borderId="0" xfId="35" applyFont="1" applyFill="1" applyBorder="1" applyAlignment="1">
      <alignment wrapText="1"/>
    </xf>
    <xf numFmtId="0" fontId="41" fillId="0" borderId="0" xfId="0" applyFont="1" applyFill="1" applyBorder="1" applyAlignment="1">
      <alignment vertical="top" wrapText="1"/>
    </xf>
    <xf numFmtId="0" fontId="1" fillId="0" borderId="3" xfId="35" applyFont="1" applyFill="1" applyBorder="1" applyAlignment="1">
      <alignment horizontal="center" vertical="center" wrapText="1"/>
    </xf>
    <xf numFmtId="0" fontId="1" fillId="0" borderId="0" xfId="35" applyFont="1" applyFill="1" applyBorder="1" applyAlignment="1">
      <alignment horizontal="left" wrapText="1" indent="2"/>
    </xf>
    <xf numFmtId="3" fontId="2" fillId="0" borderId="35" xfId="35" applyNumberFormat="1" applyFont="1" applyFill="1" applyBorder="1" applyAlignment="1">
      <alignment horizontal="center" vertical="center" wrapText="1"/>
    </xf>
    <xf numFmtId="180" fontId="1" fillId="0" borderId="16" xfId="35" applyNumberFormat="1" applyFont="1" applyFill="1" applyBorder="1" applyAlignment="1">
      <alignment horizontal="right"/>
    </xf>
    <xf numFmtId="181" fontId="1" fillId="0" borderId="5" xfId="35" applyNumberFormat="1" applyFont="1" applyFill="1" applyBorder="1" applyAlignment="1">
      <alignment horizontal="right"/>
    </xf>
    <xf numFmtId="180" fontId="1" fillId="0" borderId="5" xfId="35" applyNumberFormat="1" applyFont="1" applyFill="1" applyBorder="1"/>
    <xf numFmtId="180" fontId="1" fillId="0" borderId="0" xfId="35" applyNumberFormat="1" applyFont="1" applyFill="1" applyBorder="1" applyAlignment="1">
      <alignment horizontal="right"/>
    </xf>
    <xf numFmtId="181" fontId="1" fillId="0" borderId="33" xfId="35" applyNumberFormat="1" applyFont="1" applyFill="1" applyBorder="1" applyAlignment="1">
      <alignment horizontal="right"/>
    </xf>
    <xf numFmtId="180" fontId="1" fillId="0" borderId="14" xfId="35" applyNumberFormat="1" applyFont="1" applyFill="1" applyBorder="1" applyAlignment="1">
      <alignment horizontal="right"/>
    </xf>
    <xf numFmtId="181" fontId="1" fillId="0" borderId="34" xfId="35" applyNumberFormat="1" applyFont="1" applyFill="1" applyBorder="1" applyAlignment="1">
      <alignment horizontal="right"/>
    </xf>
    <xf numFmtId="180" fontId="1" fillId="0" borderId="33" xfId="35" applyNumberFormat="1" applyFont="1" applyFill="1" applyBorder="1"/>
    <xf numFmtId="180" fontId="1" fillId="0" borderId="34" xfId="35" applyNumberFormat="1" applyFont="1" applyFill="1" applyBorder="1"/>
    <xf numFmtId="0" fontId="13" fillId="0" borderId="0" xfId="43" applyBorder="1" applyAlignment="1" applyProtection="1">
      <alignment horizontal="right"/>
    </xf>
    <xf numFmtId="0" fontId="1" fillId="5" borderId="0" xfId="27" applyFont="1" applyFill="1" applyBorder="1" applyAlignment="1">
      <alignment horizontal="right"/>
    </xf>
    <xf numFmtId="0" fontId="33" fillId="0" borderId="0" xfId="22" applyFont="1" applyFill="1" applyBorder="1" applyAlignment="1" applyProtection="1">
      <alignment vertical="top" wrapText="1"/>
    </xf>
    <xf numFmtId="0" fontId="38" fillId="0" borderId="0" xfId="0" applyFont="1" applyAlignment="1">
      <alignment vertical="top" wrapText="1"/>
    </xf>
    <xf numFmtId="0" fontId="7" fillId="0" borderId="0" xfId="29" applyFont="1" applyFill="1" applyBorder="1" applyAlignment="1">
      <alignment vertical="top" wrapText="1"/>
    </xf>
    <xf numFmtId="0" fontId="7" fillId="0" borderId="0" xfId="26" applyFont="1" applyFill="1" applyBorder="1" applyAlignment="1">
      <alignment horizontal="left" wrapText="1"/>
    </xf>
    <xf numFmtId="0" fontId="3" fillId="0" borderId="0" xfId="28"/>
    <xf numFmtId="0" fontId="3" fillId="0" borderId="0" xfId="28" applyAlignment="1">
      <alignment horizontal="right" vertical="center"/>
    </xf>
    <xf numFmtId="0" fontId="3" fillId="0" borderId="0" xfId="28" applyAlignment="1">
      <alignment horizontal="left" vertical="top"/>
    </xf>
    <xf numFmtId="0" fontId="6" fillId="0" borderId="0" xfId="26" applyFont="1" applyAlignment="1">
      <alignment horizontal="justify" vertical="top" wrapText="1"/>
    </xf>
    <xf numFmtId="0" fontId="3" fillId="0" borderId="0" xfId="28" applyAlignment="1">
      <alignment horizontal="justify" vertical="top"/>
    </xf>
    <xf numFmtId="0" fontId="7" fillId="0" borderId="0" xfId="28" applyFont="1" applyAlignment="1">
      <alignment horizontal="justify" vertical="top" wrapText="1"/>
    </xf>
    <xf numFmtId="0" fontId="3" fillId="0" borderId="0" xfId="28" applyAlignment="1">
      <alignment horizontal="justify"/>
    </xf>
    <xf numFmtId="0" fontId="10" fillId="0" borderId="0" xfId="28" applyFont="1" applyAlignment="1">
      <alignment horizontal="left" vertical="top" wrapText="1"/>
    </xf>
    <xf numFmtId="0" fontId="6" fillId="0" borderId="0" xfId="48" applyFont="1" applyAlignment="1" applyProtection="1">
      <alignment horizontal="left" vertical="top" wrapText="1"/>
    </xf>
    <xf numFmtId="0" fontId="38" fillId="0" borderId="0" xfId="0" applyFont="1" applyAlignment="1">
      <alignment vertical="top" wrapText="1" readingOrder="1"/>
    </xf>
    <xf numFmtId="0" fontId="45" fillId="0" borderId="0" xfId="49" applyFont="1" applyAlignment="1">
      <alignment horizontal="left" vertical="top"/>
    </xf>
    <xf numFmtId="0" fontId="43" fillId="0" borderId="0" xfId="49" applyFont="1" applyAlignment="1">
      <alignment horizontal="left" vertical="top"/>
    </xf>
    <xf numFmtId="0" fontId="32" fillId="0" borderId="0" xfId="50" applyFont="1" applyAlignment="1">
      <alignment horizontal="left" vertical="top" wrapText="1"/>
    </xf>
    <xf numFmtId="0" fontId="3" fillId="0" borderId="0" xfId="28" applyAlignment="1"/>
    <xf numFmtId="0" fontId="3" fillId="0" borderId="0" xfId="26"/>
    <xf numFmtId="0" fontId="3" fillId="0" borderId="0" xfId="26" applyAlignment="1">
      <alignment horizontal="right" vertical="center"/>
    </xf>
    <xf numFmtId="0" fontId="3" fillId="0" borderId="0" xfId="26" applyAlignment="1">
      <alignment horizontal="left" vertical="top"/>
    </xf>
    <xf numFmtId="0" fontId="3" fillId="0" borderId="0" xfId="26" applyAlignment="1">
      <alignment horizontal="justify" vertical="top"/>
    </xf>
    <xf numFmtId="0" fontId="7" fillId="0" borderId="0" xfId="26" applyFont="1" applyAlignment="1">
      <alignment horizontal="justify" vertical="top" wrapText="1"/>
    </xf>
    <xf numFmtId="0" fontId="3" fillId="0" borderId="0" xfId="26" applyAlignment="1">
      <alignment horizontal="justify"/>
    </xf>
    <xf numFmtId="0" fontId="3" fillId="0" borderId="0" xfId="26" applyAlignment="1">
      <alignment horizontal="justify" vertical="top" wrapText="1"/>
    </xf>
    <xf numFmtId="0" fontId="32" fillId="0" borderId="0" xfId="48" applyFill="1" applyBorder="1" applyAlignment="1" applyProtection="1">
      <alignment horizontal="left" wrapText="1"/>
    </xf>
    <xf numFmtId="0" fontId="33" fillId="0" borderId="0" xfId="51" applyFont="1" applyFill="1" applyBorder="1" applyAlignment="1" applyProtection="1">
      <alignment horizontal="left" wrapText="1"/>
    </xf>
    <xf numFmtId="0" fontId="3" fillId="0" borderId="0" xfId="26" applyAlignment="1"/>
    <xf numFmtId="0" fontId="6" fillId="0" borderId="0" xfId="52" applyFont="1" applyAlignment="1">
      <alignment horizontal="left" vertical="top"/>
    </xf>
    <xf numFmtId="0" fontId="7" fillId="0" borderId="0" xfId="26" applyFont="1" applyAlignment="1">
      <alignment horizontal="left" vertical="top"/>
    </xf>
    <xf numFmtId="0" fontId="33" fillId="0" borderId="0" xfId="48" applyFont="1" applyAlignment="1" applyProtection="1">
      <alignment horizontal="left" vertical="top" wrapText="1"/>
    </xf>
    <xf numFmtId="0" fontId="7" fillId="0" borderId="0" xfId="26" applyFont="1"/>
    <xf numFmtId="0" fontId="33" fillId="0" borderId="0" xfId="48" applyFont="1" applyFill="1" applyAlignment="1" applyProtection="1">
      <alignment horizontal="justify" vertical="top" wrapText="1"/>
    </xf>
    <xf numFmtId="0" fontId="3" fillId="0" borderId="0" xfId="28" applyAlignment="1">
      <alignment horizontal="right"/>
    </xf>
    <xf numFmtId="0" fontId="9" fillId="0" borderId="0" xfId="28" applyFont="1" applyAlignment="1">
      <alignment horizontal="justify" vertical="top" wrapText="1"/>
    </xf>
    <xf numFmtId="0" fontId="3" fillId="0" borderId="0" xfId="28" applyFont="1" applyAlignment="1">
      <alignment horizontal="justify" vertical="top" wrapText="1"/>
    </xf>
    <xf numFmtId="0" fontId="9" fillId="0" borderId="0" xfId="48" applyFont="1" applyAlignment="1" applyProtection="1">
      <alignment horizontal="left" vertical="top" wrapText="1"/>
    </xf>
    <xf numFmtId="0" fontId="32" fillId="0" borderId="0" xfId="22" applyFont="1" applyAlignment="1" applyProtection="1">
      <alignment horizontal="left" vertical="top" wrapText="1"/>
    </xf>
    <xf numFmtId="0" fontId="9" fillId="0" borderId="0" xfId="28" applyFont="1" applyAlignment="1">
      <alignment horizontal="left" vertical="top"/>
    </xf>
    <xf numFmtId="0" fontId="3" fillId="0" borderId="0" xfId="28" applyAlignment="1">
      <alignment horizontal="justify" vertical="top" wrapText="1"/>
    </xf>
    <xf numFmtId="0" fontId="8" fillId="0" borderId="0" xfId="52" applyFont="1" applyAlignment="1">
      <alignment horizontal="left" vertical="top"/>
    </xf>
    <xf numFmtId="0" fontId="8" fillId="0" borderId="0" xfId="52" applyFont="1" applyAlignment="1">
      <alignment horizontal="left" vertical="top" wrapText="1"/>
    </xf>
    <xf numFmtId="184" fontId="1" fillId="0" borderId="16" xfId="0" applyNumberFormat="1" applyFont="1" applyFill="1" applyBorder="1" applyAlignment="1">
      <alignment horizontal="right"/>
    </xf>
    <xf numFmtId="184" fontId="1" fillId="0" borderId="0" xfId="0" applyNumberFormat="1" applyFont="1" applyFill="1" applyBorder="1" applyAlignment="1">
      <alignment horizontal="right"/>
    </xf>
    <xf numFmtId="184" fontId="1" fillId="0" borderId="14" xfId="0" applyNumberFormat="1" applyFont="1" applyFill="1" applyBorder="1" applyAlignment="1">
      <alignment horizontal="right"/>
    </xf>
    <xf numFmtId="184" fontId="1" fillId="0" borderId="16" xfId="0" applyNumberFormat="1" applyFont="1" applyFill="1" applyBorder="1" applyAlignment="1">
      <alignment horizontal="right" wrapText="1"/>
    </xf>
    <xf numFmtId="184" fontId="1" fillId="0" borderId="0" xfId="0" applyNumberFormat="1" applyFont="1" applyFill="1" applyBorder="1" applyAlignment="1">
      <alignment horizontal="right" wrapText="1"/>
    </xf>
    <xf numFmtId="184" fontId="1" fillId="0" borderId="14" xfId="0" applyNumberFormat="1" applyFont="1" applyFill="1" applyBorder="1" applyAlignment="1">
      <alignment horizontal="right" wrapText="1"/>
    </xf>
    <xf numFmtId="0" fontId="3" fillId="0" borderId="51" xfId="26" applyBorder="1"/>
    <xf numFmtId="0" fontId="3" fillId="0" borderId="51" xfId="26" applyFont="1" applyFill="1" applyBorder="1"/>
    <xf numFmtId="0" fontId="3" fillId="0" borderId="51" xfId="26" applyFont="1" applyFill="1" applyBorder="1" applyAlignment="1">
      <alignment horizontal="right" vertical="center"/>
    </xf>
    <xf numFmtId="0" fontId="3" fillId="0" borderId="51" xfId="37" applyFont="1" applyBorder="1" applyAlignment="1">
      <alignment horizontal="right" vertical="center"/>
    </xf>
    <xf numFmtId="0" fontId="7" fillId="0" borderId="51" xfId="37" applyFont="1" applyBorder="1"/>
    <xf numFmtId="0" fontId="1" fillId="0" borderId="51" xfId="0" applyFont="1" applyFill="1" applyBorder="1"/>
    <xf numFmtId="0" fontId="3" fillId="0" borderId="51" xfId="0" applyFont="1" applyFill="1" applyBorder="1" applyAlignment="1">
      <alignment horizontal="right" vertical="center"/>
    </xf>
    <xf numFmtId="0" fontId="3" fillId="0" borderId="51" xfId="34" applyFont="1" applyFill="1" applyBorder="1" applyAlignment="1">
      <alignment horizontal="right" vertical="center"/>
    </xf>
    <xf numFmtId="0" fontId="1" fillId="0" borderId="51" xfId="35" applyFont="1" applyFill="1" applyBorder="1"/>
    <xf numFmtId="0" fontId="3" fillId="0" borderId="51" xfId="35" applyFont="1" applyFill="1" applyBorder="1" applyAlignment="1">
      <alignment horizontal="right" vertical="center"/>
    </xf>
    <xf numFmtId="0" fontId="3" fillId="0" borderId="51" xfId="28" applyBorder="1" applyAlignment="1">
      <alignment horizontal="right"/>
    </xf>
    <xf numFmtId="0" fontId="3" fillId="0" borderId="51" xfId="28" applyBorder="1" applyAlignment="1">
      <alignment horizontal="right" vertical="center"/>
    </xf>
    <xf numFmtId="0" fontId="0" fillId="0" borderId="51" xfId="0" applyBorder="1" applyAlignment="1"/>
    <xf numFmtId="166" fontId="15" fillId="0" borderId="51" xfId="26" applyNumberFormat="1" applyFont="1" applyFill="1" applyBorder="1" applyAlignment="1">
      <alignment horizontal="right" vertical="center"/>
    </xf>
    <xf numFmtId="0" fontId="36" fillId="0" borderId="51" xfId="0" applyFont="1" applyBorder="1" applyAlignment="1">
      <alignment horizontal="center" vertical="center"/>
    </xf>
    <xf numFmtId="0" fontId="36" fillId="0" borderId="51" xfId="0" applyFont="1" applyBorder="1" applyAlignment="1">
      <alignment horizontal="left" vertical="center"/>
    </xf>
    <xf numFmtId="0" fontId="0" fillId="0" borderId="51" xfId="0" applyBorder="1" applyAlignment="1">
      <alignment horizontal="center" wrapText="1"/>
    </xf>
    <xf numFmtId="0" fontId="0" fillId="0" borderId="51" xfId="0" applyBorder="1" applyAlignment="1">
      <alignment wrapText="1"/>
    </xf>
    <xf numFmtId="0" fontId="0" fillId="0" borderId="51" xfId="0" applyBorder="1" applyAlignment="1">
      <alignment horizontal="center"/>
    </xf>
    <xf numFmtId="0" fontId="43" fillId="0" borderId="51" xfId="0" applyFont="1" applyFill="1" applyBorder="1" applyAlignment="1">
      <alignment horizontal="right" vertical="center"/>
    </xf>
    <xf numFmtId="0" fontId="3" fillId="0" borderId="51" xfId="26" applyBorder="1" applyAlignment="1">
      <alignment horizontal="right"/>
    </xf>
    <xf numFmtId="0" fontId="3" fillId="0" borderId="51" xfId="26" applyBorder="1" applyAlignment="1">
      <alignment horizontal="right" vertical="center"/>
    </xf>
    <xf numFmtId="0" fontId="7" fillId="0" borderId="51" xfId="27" applyFont="1" applyBorder="1"/>
    <xf numFmtId="0" fontId="3" fillId="0" borderId="51" xfId="27" applyFont="1" applyBorder="1" applyAlignment="1">
      <alignment horizontal="right" vertical="center"/>
    </xf>
    <xf numFmtId="0" fontId="31" fillId="0" borderId="0" xfId="34"/>
    <xf numFmtId="0" fontId="40" fillId="10" borderId="53" xfId="34" applyFont="1" applyFill="1" applyBorder="1" applyAlignment="1">
      <alignment horizontal="left" vertical="top" wrapText="1"/>
    </xf>
    <xf numFmtId="0" fontId="40" fillId="10" borderId="53" xfId="34" applyFont="1" applyFill="1" applyBorder="1" applyAlignment="1">
      <alignment horizontal="left" vertical="top" wrapText="1"/>
    </xf>
    <xf numFmtId="0" fontId="39" fillId="6" borderId="54" xfId="34" applyFont="1" applyFill="1" applyBorder="1" applyAlignment="1">
      <alignment horizontal="left" vertical="top" wrapText="1"/>
    </xf>
    <xf numFmtId="0" fontId="39" fillId="6" borderId="54" xfId="34" applyFont="1" applyFill="1" applyBorder="1" applyAlignment="1">
      <alignment horizontal="left" vertical="top" wrapText="1"/>
    </xf>
    <xf numFmtId="0" fontId="52" fillId="0" borderId="0" xfId="34" applyFont="1" applyAlignment="1">
      <alignment horizontal="right"/>
    </xf>
    <xf numFmtId="0" fontId="31" fillId="0" borderId="0" xfId="34" applyAlignment="1">
      <alignment horizontal="left"/>
    </xf>
    <xf numFmtId="0" fontId="53" fillId="0" borderId="0" xfId="34" applyFont="1"/>
    <xf numFmtId="0" fontId="25" fillId="0" borderId="0" xfId="45" applyFont="1" applyAlignment="1" applyProtection="1">
      <alignment horizontal="left" indent="10"/>
    </xf>
    <xf numFmtId="0" fontId="25" fillId="0" borderId="0" xfId="45" applyFont="1" applyAlignment="1" applyProtection="1">
      <alignment horizontal="center"/>
    </xf>
    <xf numFmtId="0" fontId="3" fillId="0" borderId="0" xfId="27" applyAlignment="1"/>
    <xf numFmtId="0" fontId="3" fillId="0" borderId="0" xfId="27" applyAlignment="1" applyProtection="1">
      <alignment horizontal="left" indent="3"/>
    </xf>
    <xf numFmtId="0" fontId="13" fillId="0" borderId="0" xfId="43" applyAlignment="1" applyProtection="1">
      <alignment wrapText="1"/>
    </xf>
    <xf numFmtId="0" fontId="29" fillId="0" borderId="0" xfId="45" applyAlignment="1">
      <alignment wrapText="1"/>
    </xf>
    <xf numFmtId="0" fontId="3" fillId="0" borderId="0" xfId="27" applyAlignment="1">
      <alignment wrapText="1"/>
    </xf>
    <xf numFmtId="0" fontId="8" fillId="0" borderId="0" xfId="28" applyFont="1" applyAlignment="1">
      <alignment horizontal="justify" vertical="top" wrapText="1"/>
    </xf>
    <xf numFmtId="0" fontId="6" fillId="0" borderId="0" xfId="28" applyFont="1" applyAlignment="1">
      <alignment horizontal="justify" vertical="top" wrapText="1"/>
    </xf>
    <xf numFmtId="0" fontId="33" fillId="0" borderId="0" xfId="51" applyFont="1" applyFill="1" applyBorder="1" applyAlignment="1" applyProtection="1">
      <alignment vertical="top" wrapText="1"/>
    </xf>
    <xf numFmtId="0" fontId="33" fillId="0" borderId="0" xfId="51" applyFont="1" applyAlignment="1" applyProtection="1">
      <alignment horizontal="left" vertical="top" wrapText="1" indent="2" readingOrder="1"/>
    </xf>
    <xf numFmtId="0" fontId="7" fillId="0" borderId="0" xfId="28" applyFont="1" applyAlignment="1">
      <alignment horizontal="left" vertical="top" wrapText="1"/>
    </xf>
    <xf numFmtId="0" fontId="43" fillId="0" borderId="0" xfId="0" applyFont="1" applyAlignment="1">
      <alignment horizontal="left" vertical="center" indent="11"/>
    </xf>
    <xf numFmtId="0" fontId="42" fillId="8" borderId="47" xfId="0" applyFont="1" applyFill="1" applyBorder="1" applyAlignment="1">
      <alignment horizontal="center" wrapText="1"/>
    </xf>
    <xf numFmtId="0" fontId="42" fillId="8" borderId="48" xfId="0" applyFont="1" applyFill="1" applyBorder="1" applyAlignment="1">
      <alignment horizontal="center" wrapText="1"/>
    </xf>
    <xf numFmtId="0" fontId="54" fillId="0" borderId="0" xfId="0" applyFont="1"/>
    <xf numFmtId="0" fontId="33" fillId="0" borderId="0" xfId="22" applyFont="1" applyAlignment="1" applyProtection="1">
      <alignment horizontal="justify" vertical="top" wrapText="1"/>
    </xf>
    <xf numFmtId="0" fontId="13" fillId="0" borderId="0" xfId="43" applyFill="1" applyAlignment="1" applyProtection="1">
      <alignment horizontal="left"/>
    </xf>
    <xf numFmtId="0" fontId="13" fillId="0" borderId="0" xfId="43" applyFont="1" applyFill="1" applyAlignment="1" applyProtection="1">
      <alignment horizontal="left" wrapText="1" indent="2"/>
    </xf>
    <xf numFmtId="0" fontId="13" fillId="0" borderId="0" xfId="43" applyFont="1" applyFill="1" applyAlignment="1" applyProtection="1">
      <alignment horizontal="left" indent="2"/>
    </xf>
    <xf numFmtId="0" fontId="39" fillId="6" borderId="54" xfId="0" applyFont="1" applyFill="1" applyBorder="1" applyAlignment="1">
      <alignment horizontal="right" vertical="top" wrapText="1"/>
    </xf>
    <xf numFmtId="183" fontId="51" fillId="7" borderId="52" xfId="0" applyNumberFormat="1" applyFont="1" applyFill="1" applyBorder="1" applyAlignment="1">
      <alignment horizontal="right" vertical="top"/>
    </xf>
    <xf numFmtId="4" fontId="51" fillId="7" borderId="52" xfId="0" applyNumberFormat="1" applyFont="1" applyFill="1" applyBorder="1" applyAlignment="1">
      <alignment horizontal="right" vertical="top"/>
    </xf>
    <xf numFmtId="0" fontId="51" fillId="7" borderId="52" xfId="0" applyFont="1" applyFill="1" applyBorder="1" applyAlignment="1">
      <alignment horizontal="right" vertical="top"/>
    </xf>
    <xf numFmtId="0" fontId="3" fillId="0" borderId="51" xfId="29" applyBorder="1" applyAlignment="1">
      <alignment horizontal="right"/>
    </xf>
    <xf numFmtId="0" fontId="3" fillId="0" borderId="51" xfId="29" applyBorder="1" applyAlignment="1">
      <alignment horizontal="right" vertical="center"/>
    </xf>
    <xf numFmtId="0" fontId="3" fillId="0" borderId="0" xfId="29"/>
    <xf numFmtId="0" fontId="3" fillId="0" borderId="0" xfId="29" applyNumberFormat="1" applyAlignment="1">
      <alignment horizontal="right" vertical="center"/>
    </xf>
    <xf numFmtId="0" fontId="3" fillId="0" borderId="0" xfId="29" applyAlignment="1">
      <alignment horizontal="left" vertical="top"/>
    </xf>
    <xf numFmtId="0" fontId="8" fillId="0" borderId="0" xfId="29" applyFont="1" applyAlignment="1">
      <alignment horizontal="left" vertical="top"/>
    </xf>
    <xf numFmtId="0" fontId="6" fillId="0" borderId="0" xfId="29" applyFont="1" applyAlignment="1">
      <alignment horizontal="left" vertical="top"/>
    </xf>
    <xf numFmtId="0" fontId="3" fillId="0" borderId="0" xfId="29" applyAlignment="1">
      <alignment horizontal="justify" vertical="top"/>
    </xf>
    <xf numFmtId="0" fontId="7" fillId="0" borderId="0" xfId="29" applyFont="1" applyAlignment="1">
      <alignment horizontal="justify" vertical="top" wrapText="1"/>
    </xf>
    <xf numFmtId="0" fontId="3" fillId="0" borderId="0" xfId="29" applyAlignment="1">
      <alignment horizontal="justify"/>
    </xf>
    <xf numFmtId="0" fontId="3" fillId="0" borderId="0" xfId="29" applyAlignment="1">
      <alignment horizontal="justify" vertical="top" wrapText="1"/>
    </xf>
    <xf numFmtId="0" fontId="3" fillId="0" borderId="0" xfId="29" applyAlignment="1"/>
    <xf numFmtId="0" fontId="3" fillId="0" borderId="51" xfId="26" applyFont="1" applyBorder="1" applyAlignment="1">
      <alignment horizontal="right" vertical="center"/>
    </xf>
    <xf numFmtId="0" fontId="3" fillId="0" borderId="0" xfId="26" applyAlignment="1">
      <alignment horizontal="right"/>
    </xf>
    <xf numFmtId="0" fontId="9" fillId="0" borderId="0" xfId="52" applyFont="1" applyAlignment="1">
      <alignment horizontal="left" vertical="top"/>
    </xf>
    <xf numFmtId="0" fontId="34" fillId="3" borderId="6" xfId="52" applyFont="1" applyFill="1" applyBorder="1" applyAlignment="1">
      <alignment horizontal="center" vertical="center"/>
    </xf>
    <xf numFmtId="0" fontId="42" fillId="8" borderId="49" xfId="0" applyFont="1" applyFill="1" applyBorder="1" applyAlignment="1">
      <alignment horizontal="left" vertical="center" wrapText="1"/>
    </xf>
    <xf numFmtId="0" fontId="42" fillId="8" borderId="50" xfId="0" applyFont="1" applyFill="1" applyBorder="1" applyAlignment="1">
      <alignment horizontal="center" wrapText="1"/>
    </xf>
    <xf numFmtId="0" fontId="42" fillId="8" borderId="47" xfId="0" applyFont="1" applyFill="1" applyBorder="1" applyAlignment="1">
      <alignment horizontal="center" wrapText="1"/>
    </xf>
    <xf numFmtId="0" fontId="42" fillId="8" borderId="48" xfId="0" applyFont="1" applyFill="1" applyBorder="1" applyAlignment="1">
      <alignment horizontal="center" wrapText="1"/>
    </xf>
    <xf numFmtId="0" fontId="47" fillId="7" borderId="47" xfId="0" applyFont="1" applyFill="1" applyBorder="1" applyAlignment="1">
      <alignment horizontal="left" vertical="center" wrapText="1"/>
    </xf>
    <xf numFmtId="0" fontId="40" fillId="10" borderId="53" xfId="34" applyFont="1" applyFill="1" applyBorder="1" applyAlignment="1">
      <alignment horizontal="left" vertical="top" wrapText="1"/>
    </xf>
    <xf numFmtId="0" fontId="39" fillId="6" borderId="54" xfId="0" applyFont="1" applyFill="1" applyBorder="1" applyAlignment="1">
      <alignment horizontal="right" vertical="top" wrapText="1"/>
    </xf>
    <xf numFmtId="0" fontId="39" fillId="6" borderId="54" xfId="34" applyFont="1" applyFill="1" applyBorder="1" applyAlignment="1">
      <alignment horizontal="left" vertical="top" wrapText="1"/>
    </xf>
    <xf numFmtId="0" fontId="3" fillId="0" borderId="0" xfId="26" applyFont="1" applyFill="1" applyBorder="1" applyAlignment="1">
      <alignment horizontal="left" wrapText="1"/>
    </xf>
    <xf numFmtId="0" fontId="13" fillId="0" borderId="0" xfId="43" applyFont="1" applyFill="1" applyBorder="1" applyAlignment="1" applyProtection="1">
      <alignment horizontal="left" vertical="top" wrapText="1"/>
    </xf>
    <xf numFmtId="0" fontId="3" fillId="0" borderId="0" xfId="26" applyFont="1" applyFill="1" applyBorder="1" applyAlignment="1">
      <alignment horizontal="left" vertical="top" wrapText="1"/>
    </xf>
    <xf numFmtId="0" fontId="3" fillId="0" borderId="0" xfId="40" applyFont="1" applyBorder="1" applyAlignment="1">
      <alignment horizontal="left"/>
    </xf>
    <xf numFmtId="0" fontId="3" fillId="0" borderId="0" xfId="26" applyAlignment="1">
      <alignment horizontal="left"/>
    </xf>
    <xf numFmtId="0" fontId="13" fillId="0" borderId="0" xfId="43" applyBorder="1" applyAlignment="1" applyProtection="1">
      <alignment horizontal="left" wrapText="1"/>
    </xf>
    <xf numFmtId="0" fontId="13" fillId="0" borderId="0" xfId="43" applyAlignment="1" applyProtection="1">
      <alignment horizontal="left" wrapText="1"/>
    </xf>
    <xf numFmtId="0" fontId="22" fillId="0" borderId="0" xfId="26" applyFont="1" applyBorder="1" applyAlignment="1">
      <alignment horizontal="left" wrapText="1"/>
    </xf>
    <xf numFmtId="0" fontId="9" fillId="0" borderId="0" xfId="40" applyFont="1" applyFill="1" applyBorder="1" applyAlignment="1">
      <alignment horizontal="left"/>
    </xf>
    <xf numFmtId="0" fontId="0" fillId="0" borderId="0" xfId="0" applyAlignment="1">
      <alignment horizontal="left" wrapText="1"/>
    </xf>
    <xf numFmtId="0" fontId="9" fillId="0" borderId="0" xfId="39" applyFont="1" applyAlignment="1">
      <alignment horizontal="left" wrapText="1"/>
    </xf>
    <xf numFmtId="0" fontId="5" fillId="0" borderId="0" xfId="0" applyFont="1" applyFill="1" applyAlignment="1">
      <alignment horizontal="left" wrapText="1"/>
    </xf>
    <xf numFmtId="0" fontId="1" fillId="0" borderId="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18"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34"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37" xfId="0" applyFont="1" applyBorder="1" applyAlignment="1">
      <alignment horizontal="center" vertical="center" wrapText="1"/>
    </xf>
    <xf numFmtId="0" fontId="0" fillId="0" borderId="0" xfId="0" applyAlignment="1">
      <alignment horizontal="left" vertical="center" wrapText="1"/>
    </xf>
    <xf numFmtId="182"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182" fontId="4" fillId="0" borderId="0" xfId="0" applyNumberFormat="1" applyFont="1" applyFill="1" applyBorder="1" applyAlignment="1">
      <alignment horizontal="left" vertical="center"/>
    </xf>
    <xf numFmtId="0" fontId="6" fillId="0" borderId="0" xfId="35" applyFont="1" applyFill="1" applyAlignment="1">
      <alignment horizontal="left" vertical="center" wrapText="1"/>
    </xf>
    <xf numFmtId="0" fontId="1" fillId="0" borderId="18" xfId="35" applyFont="1" applyFill="1" applyBorder="1" applyAlignment="1">
      <alignment horizontal="left" vertical="center" wrapText="1"/>
    </xf>
    <xf numFmtId="0" fontId="1" fillId="0" borderId="35" xfId="35" applyFont="1" applyFill="1" applyBorder="1" applyAlignment="1">
      <alignment horizontal="left" vertical="center" wrapText="1"/>
    </xf>
    <xf numFmtId="0" fontId="1" fillId="0" borderId="38" xfId="35" applyFont="1" applyFill="1" applyBorder="1" applyAlignment="1">
      <alignment horizontal="left" vertical="center" wrapText="1"/>
    </xf>
    <xf numFmtId="0" fontId="1" fillId="0" borderId="4" xfId="35" applyFont="1" applyFill="1" applyBorder="1" applyAlignment="1">
      <alignment horizontal="center" vertical="center" wrapText="1"/>
    </xf>
    <xf numFmtId="0" fontId="1" fillId="0" borderId="35" xfId="35" applyFont="1" applyFill="1" applyBorder="1" applyAlignment="1">
      <alignment horizontal="center" vertical="center" wrapText="1"/>
    </xf>
    <xf numFmtId="0" fontId="1" fillId="0" borderId="38"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1" fillId="0" borderId="17" xfId="35" applyFont="1" applyFill="1" applyBorder="1" applyAlignment="1">
      <alignment horizontal="center" vertical="center" wrapText="1"/>
    </xf>
    <xf numFmtId="0" fontId="31" fillId="0" borderId="17" xfId="35" applyFill="1" applyBorder="1" applyAlignment="1">
      <alignment horizontal="center" vertical="center" wrapText="1"/>
    </xf>
    <xf numFmtId="0" fontId="31" fillId="0" borderId="19" xfId="35" applyFill="1" applyBorder="1" applyAlignment="1">
      <alignment horizontal="center" vertical="center" wrapText="1"/>
    </xf>
    <xf numFmtId="0" fontId="1" fillId="0" borderId="37" xfId="35" applyFont="1" applyFill="1" applyBorder="1" applyAlignment="1">
      <alignment horizontal="center" vertical="center" wrapText="1"/>
    </xf>
    <xf numFmtId="0" fontId="1" fillId="0" borderId="5" xfId="35" applyFont="1" applyFill="1" applyBorder="1" applyAlignment="1">
      <alignment horizontal="center" vertical="center" wrapText="1"/>
    </xf>
    <xf numFmtId="0" fontId="1" fillId="0" borderId="34" xfId="35" applyFont="1" applyFill="1" applyBorder="1" applyAlignment="1">
      <alignment horizontal="center" vertical="center" wrapText="1"/>
    </xf>
    <xf numFmtId="0" fontId="1" fillId="0" borderId="33" xfId="35" applyFont="1" applyFill="1" applyBorder="1" applyAlignment="1">
      <alignment horizontal="center" vertical="center" wrapText="1"/>
    </xf>
    <xf numFmtId="0" fontId="35" fillId="4" borderId="45" xfId="52" applyFont="1" applyFill="1" applyBorder="1" applyAlignment="1">
      <alignment horizontal="center" vertical="center" wrapText="1"/>
    </xf>
    <xf numFmtId="0" fontId="35" fillId="4" borderId="46" xfId="52" applyFont="1" applyFill="1" applyBorder="1" applyAlignment="1">
      <alignment horizontal="center" vertical="center" wrapText="1"/>
    </xf>
    <xf numFmtId="0" fontId="7" fillId="4" borderId="40" xfId="26" applyFont="1" applyFill="1" applyBorder="1" applyAlignment="1">
      <alignment horizontal="left" vertical="center" wrapText="1" indent="1"/>
    </xf>
    <xf numFmtId="0" fontId="35" fillId="4" borderId="44" xfId="52" applyFont="1" applyFill="1" applyBorder="1" applyAlignment="1">
      <alignment horizontal="center" vertical="center" wrapText="1"/>
    </xf>
    <xf numFmtId="0" fontId="35" fillId="4" borderId="7" xfId="52" applyFont="1" applyFill="1" applyBorder="1" applyAlignment="1">
      <alignment horizontal="center" vertical="center" wrapText="1"/>
    </xf>
    <xf numFmtId="0" fontId="35" fillId="4" borderId="39" xfId="52" applyFont="1" applyFill="1" applyBorder="1" applyAlignment="1">
      <alignment horizontal="center" vertical="center" wrapText="1"/>
    </xf>
    <xf numFmtId="0" fontId="55" fillId="0" borderId="0" xfId="26" applyFont="1" applyAlignment="1">
      <alignment horizontal="justify" vertical="top" wrapText="1"/>
    </xf>
    <xf numFmtId="0" fontId="3" fillId="0" borderId="0" xfId="26" applyAlignment="1">
      <alignment horizontal="justify" vertical="top" wrapText="1"/>
    </xf>
    <xf numFmtId="0" fontId="30" fillId="0" borderId="0" xfId="48" applyFont="1" applyAlignment="1" applyProtection="1"/>
    <xf numFmtId="0" fontId="34" fillId="11" borderId="41" xfId="52" applyFont="1" applyFill="1" applyBorder="1" applyAlignment="1">
      <alignment horizontal="center" vertical="center"/>
    </xf>
    <xf numFmtId="0" fontId="34" fillId="11" borderId="42" xfId="52" applyFont="1" applyFill="1" applyBorder="1" applyAlignment="1">
      <alignment horizontal="center" vertical="center"/>
    </xf>
    <xf numFmtId="0" fontId="34" fillId="11" borderId="43" xfId="52" applyFont="1" applyFill="1" applyBorder="1" applyAlignment="1">
      <alignment horizontal="center" vertical="center"/>
    </xf>
    <xf numFmtId="0" fontId="36" fillId="5" borderId="25" xfId="0" applyFont="1" applyFill="1" applyBorder="1" applyAlignment="1">
      <alignment horizontal="center" vertical="center" wrapText="1"/>
    </xf>
    <xf numFmtId="0" fontId="36" fillId="5" borderId="20"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26" xfId="0" applyFont="1" applyFill="1" applyBorder="1" applyAlignment="1">
      <alignment horizontal="center" vertical="center" wrapText="1"/>
    </xf>
    <xf numFmtId="0" fontId="36" fillId="5" borderId="21" xfId="0" applyFont="1" applyFill="1" applyBorder="1" applyAlignment="1">
      <alignment horizontal="left" vertical="center" wrapText="1"/>
    </xf>
    <xf numFmtId="0" fontId="36" fillId="5" borderId="22" xfId="0" applyFont="1" applyFill="1" applyBorder="1" applyAlignment="1">
      <alignment horizontal="center" vertical="center" wrapText="1"/>
    </xf>
    <xf numFmtId="0" fontId="36" fillId="5" borderId="24" xfId="0" applyFont="1" applyFill="1" applyBorder="1" applyAlignment="1">
      <alignment horizontal="left" vertical="center" wrapText="1"/>
    </xf>
    <xf numFmtId="0" fontId="36" fillId="9" borderId="22" xfId="0" applyFont="1" applyFill="1" applyBorder="1" applyAlignment="1">
      <alignment horizontal="center" vertical="center" wrapText="1"/>
    </xf>
    <xf numFmtId="0" fontId="36" fillId="9" borderId="25"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36" fillId="9" borderId="23" xfId="0" applyFont="1" applyFill="1" applyBorder="1" applyAlignment="1">
      <alignment horizontal="left" vertical="center" wrapText="1"/>
    </xf>
    <xf numFmtId="0" fontId="36" fillId="9" borderId="0" xfId="0" applyFont="1" applyFill="1" applyBorder="1" applyAlignment="1">
      <alignment horizontal="left" vertical="center" wrapText="1"/>
    </xf>
    <xf numFmtId="0" fontId="36" fillId="9" borderId="12" xfId="0" applyFont="1" applyFill="1" applyBorder="1" applyAlignment="1">
      <alignment horizontal="left" vertical="center" wrapText="1"/>
    </xf>
    <xf numFmtId="0" fontId="36" fillId="9" borderId="24" xfId="0" applyFont="1" applyFill="1" applyBorder="1" applyAlignment="1">
      <alignment horizontal="left" vertical="center" wrapText="1"/>
    </xf>
    <xf numFmtId="0" fontId="36" fillId="9" borderId="21" xfId="0" applyFont="1" applyFill="1" applyBorder="1" applyAlignment="1">
      <alignment horizontal="left" vertical="center" wrapText="1"/>
    </xf>
    <xf numFmtId="0" fontId="36" fillId="9" borderId="22" xfId="0" applyFont="1" applyFill="1" applyBorder="1" applyAlignment="1">
      <alignment horizontal="center" vertical="center"/>
    </xf>
    <xf numFmtId="0" fontId="36" fillId="9" borderId="25" xfId="0" applyFont="1" applyFill="1" applyBorder="1" applyAlignment="1">
      <alignment horizontal="center" vertical="center"/>
    </xf>
    <xf numFmtId="0" fontId="36" fillId="9" borderId="26" xfId="0" applyFont="1" applyFill="1" applyBorder="1" applyAlignment="1">
      <alignment horizontal="center" vertical="center"/>
    </xf>
    <xf numFmtId="0" fontId="36" fillId="9" borderId="20" xfId="0" applyFont="1" applyFill="1" applyBorder="1" applyAlignment="1">
      <alignment horizontal="left" vertical="center" wrapText="1"/>
    </xf>
    <xf numFmtId="0" fontId="36" fillId="5" borderId="23" xfId="0" applyFont="1" applyFill="1" applyBorder="1" applyAlignment="1">
      <alignment horizontal="left" vertical="center" wrapText="1"/>
    </xf>
    <xf numFmtId="0" fontId="36" fillId="5" borderId="12" xfId="0" applyFont="1" applyFill="1" applyBorder="1" applyAlignment="1">
      <alignment horizontal="left" vertical="center" wrapText="1"/>
    </xf>
    <xf numFmtId="0" fontId="36" fillId="5" borderId="23" xfId="0" applyFont="1" applyFill="1" applyBorder="1" applyAlignment="1">
      <alignment horizontal="center" vertical="center" wrapText="1"/>
    </xf>
    <xf numFmtId="0" fontId="36" fillId="5" borderId="12" xfId="0" applyFont="1" applyFill="1" applyBorder="1" applyAlignment="1">
      <alignment horizontal="center" wrapText="1"/>
    </xf>
    <xf numFmtId="0" fontId="36" fillId="5" borderId="21" xfId="0" applyFont="1" applyFill="1" applyBorder="1" applyAlignment="1">
      <alignment horizontal="left" wrapText="1"/>
    </xf>
    <xf numFmtId="0" fontId="36" fillId="5" borderId="12" xfId="0" applyFont="1" applyFill="1" applyBorder="1" applyAlignment="1">
      <alignment horizontal="center" vertical="center" wrapText="1"/>
    </xf>
    <xf numFmtId="0" fontId="13" fillId="5" borderId="0" xfId="43" applyFill="1" applyAlignment="1" applyProtection="1">
      <alignment horizontal="left"/>
    </xf>
    <xf numFmtId="0" fontId="13" fillId="0" borderId="0" xfId="43" applyFill="1" applyBorder="1" applyAlignment="1" applyProtection="1">
      <alignment horizontal="left" wrapText="1"/>
    </xf>
    <xf numFmtId="0" fontId="13" fillId="0" borderId="0" xfId="43" applyFill="1" applyAlignment="1" applyProtection="1">
      <alignment horizontal="left" wrapText="1"/>
    </xf>
    <xf numFmtId="0" fontId="3" fillId="0" borderId="0" xfId="27" applyFont="1" applyFill="1" applyBorder="1" applyAlignment="1">
      <alignment horizontal="left" wrapText="1"/>
    </xf>
    <xf numFmtId="0" fontId="3" fillId="0" borderId="0" xfId="27" applyFill="1" applyAlignment="1">
      <alignment horizontal="left" wrapText="1"/>
    </xf>
    <xf numFmtId="0" fontId="13" fillId="0" borderId="0" xfId="43" applyFill="1" applyAlignment="1" applyProtection="1">
      <alignment horizontal="left"/>
    </xf>
    <xf numFmtId="0" fontId="13" fillId="0" borderId="0" xfId="43" applyAlignment="1" applyProtection="1">
      <alignment horizontal="left"/>
    </xf>
    <xf numFmtId="0" fontId="13" fillId="0" borderId="0" xfId="43" applyFill="1" applyAlignment="1" applyProtection="1">
      <alignment horizontal="left" wrapText="1" indent="2"/>
    </xf>
    <xf numFmtId="0" fontId="13" fillId="0" borderId="0" xfId="43" applyFont="1" applyFill="1" applyAlignment="1" applyProtection="1">
      <alignment horizontal="left" wrapText="1" indent="2"/>
    </xf>
    <xf numFmtId="0" fontId="13" fillId="0" borderId="0" xfId="43" applyFill="1" applyBorder="1" applyAlignment="1" applyProtection="1">
      <alignment horizontal="left" vertical="top" wrapText="1" indent="2"/>
    </xf>
    <xf numFmtId="0" fontId="13" fillId="0" borderId="0" xfId="43" applyFill="1" applyAlignment="1" applyProtection="1">
      <alignment horizontal="left" vertical="top" wrapText="1" indent="2"/>
    </xf>
    <xf numFmtId="0" fontId="13" fillId="0" borderId="0" xfId="43" applyFont="1" applyFill="1" applyAlignment="1" applyProtection="1">
      <alignment horizontal="left" indent="2"/>
    </xf>
    <xf numFmtId="0" fontId="13" fillId="0" borderId="0" xfId="43" applyAlignment="1" applyProtection="1"/>
    <xf numFmtId="0" fontId="13" fillId="0" borderId="0" xfId="43" applyAlignment="1" applyProtection="1">
      <alignment horizontal="left" wrapText="1" indent="2"/>
    </xf>
    <xf numFmtId="0" fontId="3" fillId="0" borderId="0" xfId="52" applyAlignment="1">
      <alignment horizontal="left" wrapText="1" indent="2"/>
    </xf>
    <xf numFmtId="0" fontId="3" fillId="0" borderId="0" xfId="27" applyFont="1" applyAlignment="1">
      <alignment horizontal="left" wrapText="1"/>
    </xf>
    <xf numFmtId="0" fontId="6" fillId="0" borderId="0" xfId="27" applyFont="1" applyAlignment="1">
      <alignment horizontal="left" wrapText="1"/>
    </xf>
    <xf numFmtId="0" fontId="3" fillId="0" borderId="0" xfId="27" applyAlignment="1">
      <alignment horizontal="left" wrapText="1"/>
    </xf>
    <xf numFmtId="0" fontId="13" fillId="5" borderId="0" xfId="43" applyFill="1" applyAlignment="1" applyProtection="1">
      <alignment horizontal="left" vertical="top" wrapText="1" indent="2"/>
    </xf>
    <xf numFmtId="0" fontId="3" fillId="0" borderId="0" xfId="27" applyAlignment="1">
      <alignment horizontal="left" vertical="top" wrapText="1"/>
    </xf>
    <xf numFmtId="0" fontId="13" fillId="5" borderId="0" xfId="43" applyFill="1" applyBorder="1" applyAlignment="1" applyProtection="1">
      <alignment horizontal="left" vertical="top" wrapText="1" indent="2"/>
    </xf>
  </cellXfs>
  <cellStyles count="53">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Deźimal [0]" xfId="13"/>
    <cellStyle name="Euro" xfId="14"/>
    <cellStyle name="Hyperlink 2" xfId="15"/>
    <cellStyle name="Hyperlink 2 2" xfId="16"/>
    <cellStyle name="Hyperlink 3" xfId="17"/>
    <cellStyle name="Hyperlink 3 3" xfId="50"/>
    <cellStyle name="Hyperlink 4" xfId="18"/>
    <cellStyle name="Hyperlink_Info-Seite" xfId="19"/>
    <cellStyle name="Hyperlink_Vorlage Infoseite" xfId="20"/>
    <cellStyle name="Hyperlũnk" xfId="21"/>
    <cellStyle name="Link" xfId="22" builtinId="8"/>
    <cellStyle name="Link 2" xfId="43"/>
    <cellStyle name="Link 2 2" xfId="48"/>
    <cellStyle name="Link 2 3" xfId="51"/>
    <cellStyle name="Link 3" xfId="47"/>
    <cellStyle name="nf2" xfId="23"/>
    <cellStyle name="Normal_040831_KapaBedarf-AA_Hochfahrlogik_A2LL_KT" xfId="24"/>
    <cellStyle name="Prozent 2" xfId="25"/>
    <cellStyle name="Standard" xfId="0" builtinId="0"/>
    <cellStyle name="Standard 10" xfId="52"/>
    <cellStyle name="Standard 2" xfId="26"/>
    <cellStyle name="Standard 2 2" xfId="27"/>
    <cellStyle name="Standard 2 2 2" xfId="28"/>
    <cellStyle name="Standard 2 2 3" xfId="45"/>
    <cellStyle name="Standard 2 3" xfId="29"/>
    <cellStyle name="Standard 2 4" xfId="30"/>
    <cellStyle name="Standard 2 5" xfId="44"/>
    <cellStyle name="Standard 24" xfId="49"/>
    <cellStyle name="Standard 3" xfId="31"/>
    <cellStyle name="Standard 3 2" xfId="32"/>
    <cellStyle name="Standard 4" xfId="33"/>
    <cellStyle name="Standard 4 2" xfId="34"/>
    <cellStyle name="Standard 5" xfId="35"/>
    <cellStyle name="Standard 5 2" xfId="36"/>
    <cellStyle name="Standard 6" xfId="37"/>
    <cellStyle name="Standard 7" xfId="38"/>
    <cellStyle name="Standard_Allgemeines_Glossar 2" xfId="46"/>
    <cellStyle name="Standard_qheftd" xfId="39"/>
    <cellStyle name="Standard_Vorlage Infoseite" xfId="40"/>
    <cellStyle name="Tsd" xfId="41"/>
    <cellStyle name="Währung [0] 2" xfId="42"/>
  </cellStyles>
  <dxfs count="0"/>
  <tableStyles count="0" defaultTableStyle="TableStyleMedium2" defaultPivotStyle="PivotStyleLight16"/>
  <colors>
    <mruColors>
      <color rgb="FFA7B8DB"/>
      <color rgb="FFDAE2F2"/>
      <color rgb="FF7A93C4"/>
      <color rgb="FF5371AD"/>
      <color rgb="FF325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STRG!$D$1" fmlaRange="STRG!$B$10:$B$2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390525</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179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590550</xdr:colOff>
      <xdr:row>2</xdr:row>
      <xdr:rowOff>85725</xdr:rowOff>
    </xdr:from>
    <xdr:to>
      <xdr:col>9</xdr:col>
      <xdr:colOff>304800</xdr:colOff>
      <xdr:row>31</xdr:row>
      <xdr:rowOff>85725</xdr:rowOff>
    </xdr:to>
    <xdr:grpSp>
      <xdr:nvGrpSpPr>
        <xdr:cNvPr id="31799" name="Group 4"/>
        <xdr:cNvGrpSpPr>
          <a:grpSpLocks noChangeAspect="1"/>
        </xdr:cNvGrpSpPr>
      </xdr:nvGrpSpPr>
      <xdr:grpSpPr bwMode="auto">
        <a:xfrm>
          <a:off x="590550" y="695325"/>
          <a:ext cx="7258050" cy="5172075"/>
          <a:chOff x="0" y="0"/>
          <a:chExt cx="954" cy="767"/>
        </a:xfrm>
      </xdr:grpSpPr>
      <xdr:sp macro="" textlink="">
        <xdr:nvSpPr>
          <xdr:cNvPr id="31803"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1815" name="Pendler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6"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7" name="Pendler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8"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9" name="Pendler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0"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1" name="Pendler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2"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3" name="Pendler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4"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5" name="Rectangle 57"/>
          <xdr:cNvSpPr>
            <a:spLocks noChangeArrowheads="1"/>
          </xdr:cNvSpPr>
        </xdr:nvSpPr>
        <xdr:spPr bwMode="auto">
          <a:xfrm>
            <a:off x="758" y="638"/>
            <a:ext cx="31" cy="1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6"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1827"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8"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1829"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0"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31831"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2"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K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EFB59C3-58C9-4593-9BAF-C6A4ECEB509D}" type="TxLink">
              <a:rPr lang="en-US" sz="800" b="0" i="0" u="none" strike="noStrike" baseline="0">
                <a:solidFill>
                  <a:srgbClr val="000000"/>
                </a:solidFill>
                <a:latin typeface="Arial"/>
                <a:cs typeface="Arial"/>
              </a:rPr>
              <a:pPr algn="l" rtl="0">
                <a:defRPr sz="1000"/>
              </a:pPr>
              <a:t>4,3</a:t>
            </a:fld>
            <a:endParaRPr lang="de-DE" sz="800" b="0" i="0" u="none" strike="noStrike" baseline="0">
              <a:solidFill>
                <a:srgbClr val="000000"/>
              </a:solidFill>
              <a:latin typeface="Arial"/>
              <a:cs typeface="Arial"/>
            </a:endParaRPr>
          </a:p>
        </xdr:txBody>
      </xdr:sp>
      <xdr:sp macro="" textlink="Pendler!K24">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062D6D9-BE08-467A-8A8B-855B50643AA0}" type="TxLink">
              <a:rPr lang="en-US" sz="800" b="0" i="0" u="none" strike="noStrike" baseline="0">
                <a:solidFill>
                  <a:srgbClr val="000000"/>
                </a:solidFill>
                <a:latin typeface="Arial"/>
                <a:cs typeface="Arial"/>
              </a:rPr>
              <a:pPr algn="l" rtl="0">
                <a:defRPr sz="1000"/>
              </a:pPr>
              <a:t>1,6</a:t>
            </a:fld>
            <a:endParaRPr lang="de-DE" sz="800" b="0" i="0" u="none" strike="noStrike" baseline="0">
              <a:solidFill>
                <a:srgbClr val="000000"/>
              </a:solidFill>
              <a:latin typeface="Arial"/>
              <a:cs typeface="Arial"/>
            </a:endParaRPr>
          </a:p>
        </xdr:txBody>
      </xdr:sp>
      <xdr:sp macro="" textlink="Pendler!K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CF95111-6180-4A2D-BB99-0671053CCA4E}" type="TxLink">
              <a:rPr lang="en-US" sz="800" b="0" i="0" u="none" strike="noStrike" baseline="0">
                <a:solidFill>
                  <a:srgbClr val="000000"/>
                </a:solidFill>
                <a:latin typeface="Arial"/>
                <a:cs typeface="Arial"/>
              </a:rPr>
              <a:pPr algn="l" rtl="0">
                <a:defRPr sz="1000"/>
              </a:pPr>
              <a:t>11,7</a:t>
            </a:fld>
            <a:endParaRPr lang="de-DE" sz="800" b="0" i="0" u="none" strike="noStrike" baseline="0">
              <a:solidFill>
                <a:srgbClr val="000000"/>
              </a:solidFill>
              <a:latin typeface="Arial"/>
              <a:cs typeface="Arial"/>
            </a:endParaRPr>
          </a:p>
        </xdr:txBody>
      </xdr:sp>
      <xdr:sp macro="" textlink="Pendler!K21">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6A6586A-0F37-4FB9-9B1B-8617CCD51761}" type="TxLink">
              <a:rPr lang="en-US" sz="800" b="0" i="0" u="none" strike="noStrike" baseline="0">
                <a:solidFill>
                  <a:srgbClr val="000000"/>
                </a:solidFill>
                <a:latin typeface="Arial"/>
                <a:cs typeface="Arial"/>
              </a:rPr>
              <a:pPr algn="l" rtl="0">
                <a:defRPr sz="1000"/>
              </a:pPr>
              <a:t>6,7</a:t>
            </a:fld>
            <a:endParaRPr lang="de-DE" sz="800" b="0" i="0" u="none" strike="noStrike" baseline="0">
              <a:solidFill>
                <a:srgbClr val="000000"/>
              </a:solidFill>
              <a:latin typeface="Arial"/>
              <a:cs typeface="Arial"/>
            </a:endParaRPr>
          </a:p>
        </xdr:txBody>
      </xdr:sp>
      <xdr:sp macro="" textlink="Pendler!K22">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B44B3FB-27FE-4429-B042-C5E91D20E341}" type="TxLink">
              <a:rPr lang="en-US" sz="800" b="0" i="0" u="none" strike="noStrike" baseline="0">
                <a:solidFill>
                  <a:srgbClr val="000000"/>
                </a:solidFill>
                <a:latin typeface="Arial"/>
                <a:cs typeface="Arial"/>
              </a:rPr>
              <a:pPr algn="l" rtl="0">
                <a:defRPr sz="1000"/>
              </a:pPr>
              <a:t>11,4</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29</xdr:row>
      <xdr:rowOff>28575</xdr:rowOff>
    </xdr:from>
    <xdr:to>
      <xdr:col>7</xdr:col>
      <xdr:colOff>723900</xdr:colOff>
      <xdr:row>29</xdr:row>
      <xdr:rowOff>95250</xdr:rowOff>
    </xdr:to>
    <xdr:sp macro="" textlink="">
      <xdr:nvSpPr>
        <xdr:cNvPr id="31800" name="Rectangle 62"/>
        <xdr:cNvSpPr>
          <a:spLocks noChangeArrowheads="1"/>
        </xdr:cNvSpPr>
      </xdr:nvSpPr>
      <xdr:spPr bwMode="auto">
        <a:xfrm>
          <a:off x="6353175" y="54483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438150</xdr:colOff>
      <xdr:row>29</xdr:row>
      <xdr:rowOff>0</xdr:rowOff>
    </xdr:from>
    <xdr:to>
      <xdr:col>8</xdr:col>
      <xdr:colOff>613074</xdr:colOff>
      <xdr:row>29</xdr:row>
      <xdr:rowOff>116413</xdr:rowOff>
    </xdr:to>
    <xdr:sp macro="" textlink="">
      <xdr:nvSpPr>
        <xdr:cNvPr id="54" name="Rectangle 18"/>
        <xdr:cNvSpPr>
          <a:spLocks noChangeArrowheads="1"/>
        </xdr:cNvSpPr>
      </xdr:nvSpPr>
      <xdr:spPr bwMode="auto">
        <a:xfrm>
          <a:off x="7143750" y="54959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29</xdr:row>
      <xdr:rowOff>0</xdr:rowOff>
    </xdr:from>
    <xdr:to>
      <xdr:col>8</xdr:col>
      <xdr:colOff>400050</xdr:colOff>
      <xdr:row>29</xdr:row>
      <xdr:rowOff>161925</xdr:rowOff>
    </xdr:to>
    <xdr:sp macro="" textlink="">
      <xdr:nvSpPr>
        <xdr:cNvPr id="55" name="Rectangle 18"/>
        <xdr:cNvSpPr>
          <a:spLocks noChangeArrowheads="1"/>
        </xdr:cNvSpPr>
      </xdr:nvSpPr>
      <xdr:spPr bwMode="auto">
        <a:xfrm>
          <a:off x="6762750" y="54959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9</xdr:col>
      <xdr:colOff>647700</xdr:colOff>
      <xdr:row>35</xdr:row>
      <xdr:rowOff>76200</xdr:rowOff>
    </xdr:from>
    <xdr:ext cx="184731" cy="264560"/>
    <xdr:sp macro="" textlink="">
      <xdr:nvSpPr>
        <xdr:cNvPr id="2" name="Textfeld 1"/>
        <xdr:cNvSpPr txBox="1"/>
      </xdr:nvSpPr>
      <xdr:spPr>
        <a:xfrm>
          <a:off x="166592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1819275</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609600</xdr:colOff>
      <xdr:row>0</xdr:row>
      <xdr:rowOff>0</xdr:rowOff>
    </xdr:from>
    <xdr:to>
      <xdr:col>5</xdr:col>
      <xdr:colOff>133350</xdr:colOff>
      <xdr:row>0</xdr:row>
      <xdr:rowOff>342900</xdr:rowOff>
    </xdr:to>
    <xdr:sp macro="" textlink="">
      <xdr:nvSpPr>
        <xdr:cNvPr id="5" name="Inhalt">
          <a:hlinkClick xmlns:r="http://schemas.openxmlformats.org/officeDocument/2006/relationships" r:id="rId2"/>
        </xdr:cNvPr>
        <xdr:cNvSpPr txBox="1"/>
      </xdr:nvSpPr>
      <xdr:spPr>
        <a:xfrm>
          <a:off x="6534150" y="0"/>
          <a:ext cx="2038350" cy="342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8</xdr:col>
      <xdr:colOff>662940</xdr:colOff>
      <xdr:row>40</xdr:row>
      <xdr:rowOff>76200</xdr:rowOff>
    </xdr:from>
    <xdr:ext cx="192428" cy="264560"/>
    <xdr:sp macro="" textlink="">
      <xdr:nvSpPr>
        <xdr:cNvPr id="2" name="Textfeld 1"/>
        <xdr:cNvSpPr txBox="1"/>
      </xdr:nvSpPr>
      <xdr:spPr>
        <a:xfrm>
          <a:off x="10988040" y="18430875"/>
          <a:ext cx="1924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1857375</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914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4</xdr:col>
      <xdr:colOff>438150</xdr:colOff>
      <xdr:row>0</xdr:row>
      <xdr:rowOff>228600</xdr:rowOff>
    </xdr:to>
    <xdr:sp macro="" textlink="">
      <xdr:nvSpPr>
        <xdr:cNvPr id="4" name="Inhalt">
          <a:hlinkClick xmlns:r="http://schemas.openxmlformats.org/officeDocument/2006/relationships" r:id="rId2"/>
        </xdr:cNvPr>
        <xdr:cNvSpPr txBox="1"/>
      </xdr:nvSpPr>
      <xdr:spPr>
        <a:xfrm>
          <a:off x="687705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oneCellAnchor>
    <xdr:from>
      <xdr:col>9</xdr:col>
      <xdr:colOff>651510</xdr:colOff>
      <xdr:row>26</xdr:row>
      <xdr:rowOff>76200</xdr:rowOff>
    </xdr:from>
    <xdr:ext cx="206464" cy="264560"/>
    <xdr:sp macro="" textlink="">
      <xdr:nvSpPr>
        <xdr:cNvPr id="2" name="Textfeld 1"/>
        <xdr:cNvSpPr txBox="1"/>
      </xdr:nvSpPr>
      <xdr:spPr>
        <a:xfrm>
          <a:off x="12624435" y="119729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1762125</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4</xdr:col>
      <xdr:colOff>381000</xdr:colOff>
      <xdr:row>0</xdr:row>
      <xdr:rowOff>228600</xdr:rowOff>
    </xdr:to>
    <xdr:sp macro="" textlink="">
      <xdr:nvSpPr>
        <xdr:cNvPr id="4" name="Inhalt">
          <a:hlinkClick xmlns:r="http://schemas.openxmlformats.org/officeDocument/2006/relationships" r:id="rId2"/>
        </xdr:cNvPr>
        <xdr:cNvSpPr txBox="1"/>
      </xdr:nvSpPr>
      <xdr:spPr>
        <a:xfrm>
          <a:off x="792480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38100</xdr:colOff>
      <xdr:row>0</xdr:row>
      <xdr:rowOff>76200</xdr:rowOff>
    </xdr:from>
    <xdr:to>
      <xdr:col>1</xdr:col>
      <xdr:colOff>1752600</xdr:colOff>
      <xdr:row>0</xdr:row>
      <xdr:rowOff>466725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651510</xdr:colOff>
      <xdr:row>28</xdr:row>
      <xdr:rowOff>76200</xdr:rowOff>
    </xdr:from>
    <xdr:ext cx="206464" cy="264560"/>
    <xdr:sp macro="" textlink="">
      <xdr:nvSpPr>
        <xdr:cNvPr id="3" name="Textfeld 2"/>
        <xdr:cNvSpPr txBox="1"/>
      </xdr:nvSpPr>
      <xdr:spPr>
        <a:xfrm>
          <a:off x="14148435" y="12611100"/>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5</xdr:col>
      <xdr:colOff>0</xdr:colOff>
      <xdr:row>0</xdr:row>
      <xdr:rowOff>0</xdr:rowOff>
    </xdr:from>
    <xdr:to>
      <xdr:col>6</xdr:col>
      <xdr:colOff>383116</xdr:colOff>
      <xdr:row>0</xdr:row>
      <xdr:rowOff>228600</xdr:rowOff>
    </xdr:to>
    <xdr:sp macro="" textlink="">
      <xdr:nvSpPr>
        <xdr:cNvPr id="4" name="Inhalt">
          <a:hlinkClick xmlns:r="http://schemas.openxmlformats.org/officeDocument/2006/relationships" r:id="rId2"/>
        </xdr:cNvPr>
        <xdr:cNvSpPr txBox="1"/>
      </xdr:nvSpPr>
      <xdr:spPr>
        <a:xfrm>
          <a:off x="9440333"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1819275</xdr:colOff>
      <xdr:row>0</xdr:row>
      <xdr:rowOff>447675</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33</xdr:row>
      <xdr:rowOff>76200</xdr:rowOff>
    </xdr:from>
    <xdr:ext cx="184731" cy="264560"/>
    <xdr:sp macro="" textlink="">
      <xdr:nvSpPr>
        <xdr:cNvPr id="3" name="Textfeld 2"/>
        <xdr:cNvSpPr txBox="1"/>
      </xdr:nvSpPr>
      <xdr:spPr>
        <a:xfrm>
          <a:off x="687705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3</xdr:col>
      <xdr:colOff>0</xdr:colOff>
      <xdr:row>0</xdr:row>
      <xdr:rowOff>0</xdr:rowOff>
    </xdr:from>
    <xdr:to>
      <xdr:col>4</xdr:col>
      <xdr:colOff>381000</xdr:colOff>
      <xdr:row>0</xdr:row>
      <xdr:rowOff>228600</xdr:rowOff>
    </xdr:to>
    <xdr:sp macro="" textlink="">
      <xdr:nvSpPr>
        <xdr:cNvPr id="4" name="Inhalt">
          <a:hlinkClick xmlns:r="http://schemas.openxmlformats.org/officeDocument/2006/relationships" r:id="rId2"/>
        </xdr:cNvPr>
        <xdr:cNvSpPr txBox="1"/>
      </xdr:nvSpPr>
      <xdr:spPr>
        <a:xfrm>
          <a:off x="771525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38100</xdr:rowOff>
    </xdr:from>
    <xdr:to>
      <xdr:col>1</xdr:col>
      <xdr:colOff>352425</xdr:colOff>
      <xdr:row>0</xdr:row>
      <xdr:rowOff>428625</xdr:rowOff>
    </xdr:to>
    <xdr:pic>
      <xdr:nvPicPr>
        <xdr:cNvPr id="2" name="Picture 1"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9527</xdr:colOff>
      <xdr:row>3</xdr:row>
      <xdr:rowOff>133349</xdr:rowOff>
    </xdr:from>
    <xdr:ext cx="5543548" cy="2971801"/>
    <xdr:sp macro="" textlink="">
      <xdr:nvSpPr>
        <xdr:cNvPr id="3" name="Textfeld 2"/>
        <xdr:cNvSpPr txBox="1"/>
      </xdr:nvSpPr>
      <xdr:spPr>
        <a:xfrm>
          <a:off x="1619252" y="942974"/>
          <a:ext cx="5543548" cy="2971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Mit dem Berichtsmonat Juli 2011 beginnt die Statistik der Bundesagentur für Arbeit eine regelmäßige monatliche Berichterstattung zu Arbeitsuchenden, Arbeitslosen und gemeldeten Arbeitsstellen nach der neuen Klassifikation der Berufe 2010. Zunächst erfolgt die Bereitstellung der Daten parallel zur Berichterstattung nach der Klassifizierung der Berufe 1988, um den Datennutzern</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eine ausreichende Übergangszeit zu gewährleisten, sich mit der neuen Struktur der KldB 2010</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vertraut zu machen.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Außerdem erfolgt der Umstieg auf die KldB 2010 in der Beschäftigungsstatistik</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voraussichtlich erst in der 2. Hälfte 2012, so dass Vergleiche zwischen Beschäftigten, Arbeitsstellen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und Arbeitsuchenden/Arbeitslosen, wenn überhaupt, weiterhin nur nach der KldB 88 möglich sind.</a:t>
          </a:r>
          <a:r>
            <a:rPr lang="de-DE" sz="900">
              <a:latin typeface="Arial" panose="020B0604020202020204" pitchFamily="34" charset="0"/>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Regional gegliedert finden sich im vorliegenden Produkt sehr detaillierte Berufedaten für Deutsch-</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land, West- und Ostdeutschland. Bei Bundesländern kommt eine grobere Darstellung zur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Anwendung, um auch bei kleineren Ländern wie Bremen oder Saarland einigermaßen statistisch</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sinnvolle Zellenbesetzungen (Füllgrad) erreichen zu können.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Für Deutschland, West- und Ostdeutschland werden alle Berufsbereiche, -hauptgruppen sowie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-gruppen berichtet, Berufsuntergruppen sowie -gattungen sind nicht durchgängig berücksichtigt,</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sondern nur als positive Auswahl bei ausreichender Fallzahl.</a:t>
          </a:r>
          <a:r>
            <a:rPr lang="de-DE" sz="900">
              <a:latin typeface="Arial" panose="020B0604020202020204" pitchFamily="34" charset="0"/>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Bundesländern sind Berufsbereiche und -hauptgruppen vollständig enthalten, während feinere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Untergliederungen nur ausgewählt berichtet werden, um sinnvolle Zellenbesetzungen ge-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währleisten zu können.</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Der Berufsbereich 0 (Militär) wird nur für Deutschland gezeigt.</a:t>
          </a:r>
          <a:r>
            <a:rPr lang="de-DE" sz="900">
              <a:latin typeface="Arial" panose="020B0604020202020204" pitchFamily="34" charset="0"/>
              <a:cs typeface="Arial" panose="020B0604020202020204" pitchFamily="34" charset="0"/>
            </a:rPr>
            <a:t> </a:t>
          </a:r>
        </a:p>
      </xdr:txBody>
    </xdr:sp>
    <xdr:clientData/>
  </xdr:oneCellAnchor>
  <xdr:oneCellAnchor>
    <xdr:from>
      <xdr:col>1</xdr:col>
      <xdr:colOff>76200</xdr:colOff>
      <xdr:row>23</xdr:row>
      <xdr:rowOff>142875</xdr:rowOff>
    </xdr:from>
    <xdr:ext cx="5543548" cy="923925"/>
    <xdr:sp macro="" textlink="">
      <xdr:nvSpPr>
        <xdr:cNvPr id="4" name="Textfeld 3"/>
        <xdr:cNvSpPr txBox="1"/>
      </xdr:nvSpPr>
      <xdr:spPr>
        <a:xfrm>
          <a:off x="1685925" y="4191000"/>
          <a:ext cx="5543548" cy="923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Daten nach der KldB 2010 stehen für Arbeitslose und gemeldete Arbeitsstellen grundsätzlich ab  Januar 2007 und für Arbeitsuchende ab Januar 2008 zur Verfügung. Arbeitsuchende und Arbeits- lose basieren auf der integrierten Arbeitsmarktstatistik inklusive Daten zugelassener kommunaler Träger (siehe dazu auch Anmerkungen bei Punkt "Keine Angabe-Fälle" weiter unten), während gemeldete Arbeitsstellen nur die der Bundesagentur für Arbeit gemeldeten Stellen bezeichnen (vgl. Glossar </a:t>
          </a:r>
          <a:r>
            <a:rPr lang="de-DE" sz="900" b="1" i="0" u="none" strike="noStrike">
              <a:solidFill>
                <a:schemeClr val="tx1"/>
              </a:solidFill>
              <a:effectLst/>
              <a:latin typeface="Arial" panose="020B0604020202020204" pitchFamily="34" charset="0"/>
              <a:ea typeface="+mn-ea"/>
              <a:cs typeface="Arial" panose="020B0604020202020204" pitchFamily="34" charset="0"/>
            </a:rPr>
            <a:t>Gemeldete Arbeitsstellen</a:t>
          </a:r>
          <a:r>
            <a:rPr lang="de-DE" sz="900" b="0" i="0" u="none" strike="noStrike">
              <a:solidFill>
                <a:schemeClr val="tx1"/>
              </a:solidFill>
              <a:effectLst/>
              <a:latin typeface="Arial" panose="020B0604020202020204" pitchFamily="34" charset="0"/>
              <a:ea typeface="+mn-ea"/>
              <a:cs typeface="Arial" panose="020B0604020202020204" pitchFamily="34" charset="0"/>
            </a:rPr>
            <a:t>). </a:t>
          </a:r>
        </a:p>
      </xdr:txBody>
    </xdr:sp>
    <xdr:clientData/>
  </xdr:oneCellAnchor>
  <xdr:oneCellAnchor>
    <xdr:from>
      <xdr:col>1</xdr:col>
      <xdr:colOff>0</xdr:colOff>
      <xdr:row>31</xdr:row>
      <xdr:rowOff>0</xdr:rowOff>
    </xdr:from>
    <xdr:ext cx="5638801" cy="3048000"/>
    <xdr:sp macro="" textlink="">
      <xdr:nvSpPr>
        <xdr:cNvPr id="5" name="Textfeld 4"/>
        <xdr:cNvSpPr txBox="1"/>
      </xdr:nvSpPr>
      <xdr:spPr>
        <a:xfrm>
          <a:off x="1609725" y="5343525"/>
          <a:ext cx="5638801"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Zeitreihenvergleiche nach der KldB 2010 sind generell ab dem Zeitpunkt der jeweiligen  Verfügbarkeit möglich. Probleme bestehen bei Helferberufen für den Zeitraum von September 2009 bis Juni 2010 für Bestandszahlen, sowie für Zugangszahlen von September 2009 bis November 2009.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Die Vergleichbarkeit von Daten zu Helferberufen aus den genannten Perioden mit Zeiträumen vorher oder nachher ist eingeschränkt, da tatsächliche Veränderungen am Arbeitsmarkt durch statistisch bedingte Umgruppierungen überlagert sein können. Eine beeinträchtigte Vergleichbarkeit kann auch Berufeaggregate (Berufsbereiche bis Berufsuntergruppen) betreffen. Zeitreihenvergleiche mit dieser Periode sind somit nur für Fachkräfte und höhere Qualifikationen aussagekräftig.  </a:t>
          </a: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Darüber hinaus siehe nachstehend </a:t>
          </a:r>
          <a:r>
            <a:rPr lang="de-DE" sz="900" b="1" i="0" u="none" strike="noStrike">
              <a:solidFill>
                <a:schemeClr val="tx1"/>
              </a:solidFill>
              <a:effectLst/>
              <a:latin typeface="Arial" panose="020B0604020202020204" pitchFamily="34" charset="0"/>
              <a:ea typeface="+mn-ea"/>
              <a:cs typeface="Arial" panose="020B0604020202020204" pitchFamily="34" charset="0"/>
            </a:rPr>
            <a:t>"Keine Angabe-Fälle"</a:t>
          </a:r>
          <a:r>
            <a:rPr lang="de-DE" sz="900" b="0" i="0" u="none" strike="noStrike">
              <a:solidFill>
                <a:schemeClr val="tx1"/>
              </a:solidFill>
              <a:effectLst/>
              <a:latin typeface="Arial" panose="020B0604020202020204" pitchFamily="34" charset="0"/>
              <a:ea typeface="+mn-ea"/>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In periodischen Abständen wird in der Klassifizierung der Berufe 2010 die Zuordnung von Einzelberufen  überprüft. Dabei werden im Rahmen der Überarbeitung nicht nur Änderungen hinsichtlich des  Anforderungsniveaus vorgenommen, es können auch Berufspositionen einer anderen Berufsgattung  (5-Steller) zugeordnet werden (z.B. im Januar 2016: Wechsel der Multimedia-Projektleiter/in von 43194  nach 92304). Wie im Beispiel gezeigt, sind Wechsel zwischen Berufsbereichen möglich und können im  Zeitverlauf zu geringen Verschiebungen führen.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Zeitreihenvergleichen mit der grundsätzlich anders konzipierten Klassifizierung der Berufe 88 (KldB 88) ist mit Brüchen zu rechnen. Weitergehende Informationen finden Sie dazu im Methodenbericht etc. </a:t>
          </a:r>
          <a:r>
            <a:rPr lang="de-DE" sz="900" b="1" i="0" u="none" strike="noStrike">
              <a:solidFill>
                <a:schemeClr val="tx1"/>
              </a:solidFill>
              <a:effectLst/>
              <a:latin typeface="Arial" panose="020B0604020202020204" pitchFamily="34" charset="0"/>
              <a:ea typeface="+mn-ea"/>
              <a:cs typeface="Arial" panose="020B0604020202020204" pitchFamily="34" charset="0"/>
            </a:rPr>
            <a:t>(siehe Statistik-Infoseite). </a:t>
          </a:r>
          <a:r>
            <a:rPr lang="de-DE" sz="900" b="0" i="0" u="none" strike="noStrike">
              <a:solidFill>
                <a:schemeClr val="tx1"/>
              </a:solidFill>
              <a:effectLst/>
              <a:latin typeface="Arial" panose="020B0604020202020204" pitchFamily="34" charset="0"/>
              <a:ea typeface="+mn-ea"/>
              <a:cs typeface="Arial" panose="020B0604020202020204" pitchFamily="34" charset="0"/>
            </a:rPr>
            <a:t>Für Umsteigeschlüssel bzw. -tabellen finden sich dort ebenfalls Verweise. </a:t>
          </a:r>
        </a:p>
        <a:p>
          <a:pPr algn="just"/>
          <a:endParaRPr lang="de-DE" sz="900">
            <a:latin typeface="Arial" panose="020B0604020202020204" pitchFamily="34" charset="0"/>
            <a:cs typeface="Arial" panose="020B0604020202020204" pitchFamily="34" charset="0"/>
          </a:endParaRPr>
        </a:p>
      </xdr:txBody>
    </xdr:sp>
    <xdr:clientData/>
  </xdr:oneCellAnchor>
  <xdr:oneCellAnchor>
    <xdr:from>
      <xdr:col>1</xdr:col>
      <xdr:colOff>0</xdr:colOff>
      <xdr:row>52</xdr:row>
      <xdr:rowOff>0</xdr:rowOff>
    </xdr:from>
    <xdr:ext cx="5638801" cy="3048000"/>
    <xdr:sp macro="" textlink="">
      <xdr:nvSpPr>
        <xdr:cNvPr id="6" name="Textfeld 5"/>
        <xdr:cNvSpPr txBox="1"/>
      </xdr:nvSpPr>
      <xdr:spPr>
        <a:xfrm>
          <a:off x="1609725" y="8782050"/>
          <a:ext cx="5638801"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der Interpretation von Entwicklungen über die Zeit sollte die Kategorie "keine Angabe"  berücksichtigt werden, da Konstellationen denkbar sind, bei denen Veränderungen (wenigstens teilweise) aus einer besseren oder schlechteren Erfassung resultieren können. Die Größenordnung kann in etwa jeweils der letzten Zeile jeder Datentabelle entnommen werden.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Die KldB 88 beinhaltet sog. "Restkategorien", z. B. "Hilfsarbeiter ohne nähere Angaben" oder  "Sonstige Arbeitskräfte". Die KldB 2010 verzichtet auf solche Kategorien, so dass durch die  Umstellung Personen oder Arbeitsstellen aus diesen Kategorien zunächst unter "keine Angabe" geführt werden. Zukünftig erfolgt eine Zuordnung anhand der neuen Berufskategorien, bei Alt- fällen sukzessive. Die Ursache betrifft Arbeitsuchende/Arbeitslose und Arbeitsstellen mit abnehmender Intensität.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Datenlieferungen von zugelassenen kommunalen Trägern kann es temporär zu (Teil-)Datenausfällen kommen, welche dazu führen dass in diesem Monat die betroffenen Personen beim Merkmal "Ziel- beruf" unter "keine Angabe" geführt werden. Daraus resultiert ein möglicher, monatlich etwas  variierender Erfassungsgrad. Die Ursache betrifft nur Arbeitsuchende und Arbeitslose. </a:t>
          </a: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Ein weiterer Grund liegt in Umständen, dass zum statistischen Stichtag kein Zielberuf angegeben werden kann, da etwa die Meldung arbeitsuchend/arbeitslos zwar noch rechtzeitig erfolgte, aber noch kein Vermittlungsgespräch mit der Festlegung eines etwaigen Zielberufs durchgeführt wurde. Die Ursache betrifft Arbeitsuchende und Arbeitslose</a:t>
          </a:r>
          <a:r>
            <a:rPr lang="de-DE" sz="1100" b="0" i="0" u="none" strike="noStrike">
              <a:solidFill>
                <a:schemeClr val="tx1"/>
              </a:solidFill>
              <a:effectLst/>
              <a:latin typeface="+mn-lt"/>
              <a:ea typeface="+mn-ea"/>
              <a:cs typeface="+mn-cs"/>
            </a:rPr>
            <a:t>.</a:t>
          </a:r>
          <a:endParaRPr lang="de-DE" sz="900">
            <a:latin typeface="Arial" panose="020B0604020202020204" pitchFamily="34" charset="0"/>
            <a:cs typeface="Arial" panose="020B0604020202020204" pitchFamily="34" charset="0"/>
          </a:endParaRPr>
        </a:p>
      </xdr:txBody>
    </xdr:sp>
    <xdr:clientData/>
  </xdr:oneCellAnchor>
  <xdr:oneCellAnchor>
    <xdr:from>
      <xdr:col>1</xdr:col>
      <xdr:colOff>0</xdr:colOff>
      <xdr:row>72</xdr:row>
      <xdr:rowOff>0</xdr:rowOff>
    </xdr:from>
    <xdr:ext cx="5638801" cy="495300"/>
    <xdr:sp macro="" textlink="">
      <xdr:nvSpPr>
        <xdr:cNvPr id="7" name="Textfeld 6"/>
        <xdr:cNvSpPr txBox="1"/>
      </xdr:nvSpPr>
      <xdr:spPr>
        <a:xfrm>
          <a:off x="1609725" y="12020550"/>
          <a:ext cx="5638801"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Weitergehende Daten nach der KldB 2010, z. B. detailliertere Berufe für Bundesländer, Daten  für Agenturbezirke oder Kreise bzw. kreisfreie Städte, Kombinationen mit weiteren Merkmalen usw. können im Rahmen von Datenanfragen gesondert angefordert werden. </a:t>
          </a:r>
        </a:p>
      </xdr:txBody>
    </xdr:sp>
    <xdr:clientData/>
  </xdr:oneCellAnchor>
  <xdr:twoCellAnchor>
    <xdr:from>
      <xdr:col>3</xdr:col>
      <xdr:colOff>0</xdr:colOff>
      <xdr:row>0</xdr:row>
      <xdr:rowOff>0</xdr:rowOff>
    </xdr:from>
    <xdr:to>
      <xdr:col>4</xdr:col>
      <xdr:colOff>457200</xdr:colOff>
      <xdr:row>0</xdr:row>
      <xdr:rowOff>228600</xdr:rowOff>
    </xdr:to>
    <xdr:sp macro="" textlink="">
      <xdr:nvSpPr>
        <xdr:cNvPr id="8" name="Inhalt">
          <a:hlinkClick xmlns:r="http://schemas.openxmlformats.org/officeDocument/2006/relationships" r:id="rId2"/>
        </xdr:cNvPr>
        <xdr:cNvSpPr txBox="1"/>
      </xdr:nvSpPr>
      <xdr:spPr>
        <a:xfrm>
          <a:off x="739140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1524000</xdr:colOff>
      <xdr:row>0</xdr:row>
      <xdr:rowOff>381000</xdr:rowOff>
    </xdr:to>
    <xdr:pic>
      <xdr:nvPicPr>
        <xdr:cNvPr id="34818"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3848100</xdr:colOff>
      <xdr:row>1</xdr:row>
      <xdr:rowOff>95250</xdr:rowOff>
    </xdr:from>
    <xdr:to>
      <xdr:col>6</xdr:col>
      <xdr:colOff>66675</xdr:colOff>
      <xdr:row>3</xdr:row>
      <xdr:rowOff>95250</xdr:rowOff>
    </xdr:to>
    <xdr:sp macro="" textlink="">
      <xdr:nvSpPr>
        <xdr:cNvPr id="3" name="Inhalt">
          <a:hlinkClick xmlns:r="http://schemas.openxmlformats.org/officeDocument/2006/relationships" r:id="rId2"/>
        </xdr:cNvPr>
        <xdr:cNvSpPr txBox="1"/>
      </xdr:nvSpPr>
      <xdr:spPr>
        <a:xfrm>
          <a:off x="9705975" y="5048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8.xml><?xml version="1.0" encoding="utf-8"?>
<xdr:wsDr xmlns:xdr="http://schemas.openxmlformats.org/drawingml/2006/spreadsheetDrawing" xmlns:a="http://schemas.openxmlformats.org/drawingml/2006/main">
  <xdr:oneCellAnchor>
    <xdr:from>
      <xdr:col>9</xdr:col>
      <xdr:colOff>647700</xdr:colOff>
      <xdr:row>39</xdr:row>
      <xdr:rowOff>76200</xdr:rowOff>
    </xdr:from>
    <xdr:ext cx="184731" cy="264560"/>
    <xdr:sp macro="" textlink="">
      <xdr:nvSpPr>
        <xdr:cNvPr id="2" name="Textfeld 1"/>
        <xdr:cNvSpPr txBox="1"/>
      </xdr:nvSpPr>
      <xdr:spPr>
        <a:xfrm>
          <a:off x="11458575"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4</xdr:col>
      <xdr:colOff>381000</xdr:colOff>
      <xdr:row>0</xdr:row>
      <xdr:rowOff>228600</xdr:rowOff>
    </xdr:to>
    <xdr:sp macro="" textlink="">
      <xdr:nvSpPr>
        <xdr:cNvPr id="4" name="Inhalt">
          <a:hlinkClick xmlns:r="http://schemas.openxmlformats.org/officeDocument/2006/relationships" r:id="rId2"/>
        </xdr:cNvPr>
        <xdr:cNvSpPr txBox="1"/>
      </xdr:nvSpPr>
      <xdr:spPr>
        <a:xfrm>
          <a:off x="676275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5934075" y="904875"/>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5934075" y="147637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57150</xdr:colOff>
      <xdr:row>0</xdr:row>
      <xdr:rowOff>38100</xdr:rowOff>
    </xdr:from>
    <xdr:to>
      <xdr:col>2</xdr:col>
      <xdr:colOff>514350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19050</xdr:colOff>
      <xdr:row>1</xdr:row>
      <xdr:rowOff>0</xdr:rowOff>
    </xdr:to>
    <xdr:pic>
      <xdr:nvPicPr>
        <xdr:cNvPr id="23554"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1819275</xdr:colOff>
      <xdr:row>0</xdr:row>
      <xdr:rowOff>381000</xdr:rowOff>
    </xdr:to>
    <xdr:pic>
      <xdr:nvPicPr>
        <xdr:cNvPr id="2458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79374</xdr:colOff>
      <xdr:row>3</xdr:row>
      <xdr:rowOff>28575</xdr:rowOff>
    </xdr:from>
    <xdr:to>
      <xdr:col>23</xdr:col>
      <xdr:colOff>38099</xdr:colOff>
      <xdr:row>4</xdr:row>
      <xdr:rowOff>38100</xdr:rowOff>
    </xdr:to>
    <xdr:sp macro="" textlink="">
      <xdr:nvSpPr>
        <xdr:cNvPr id="4" name="Inhalt">
          <a:hlinkClick xmlns:r="http://schemas.openxmlformats.org/officeDocument/2006/relationships" r:id="rId2"/>
        </xdr:cNvPr>
        <xdr:cNvSpPr txBox="1"/>
      </xdr:nvSpPr>
      <xdr:spPr>
        <a:xfrm>
          <a:off x="11852274" y="933450"/>
          <a:ext cx="1749425" cy="247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3</xdr:row>
          <xdr:rowOff>19050</xdr:rowOff>
        </xdr:from>
        <xdr:to>
          <xdr:col>0</xdr:col>
          <xdr:colOff>1885950</xdr:colOff>
          <xdr:row>3</xdr:row>
          <xdr:rowOff>219075</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333375</xdr:colOff>
      <xdr:row>3</xdr:row>
      <xdr:rowOff>28575</xdr:rowOff>
    </xdr:from>
    <xdr:to>
      <xdr:col>9</xdr:col>
      <xdr:colOff>0</xdr:colOff>
      <xdr:row>32</xdr:row>
      <xdr:rowOff>104775</xdr:rowOff>
    </xdr:to>
    <xdr:grpSp>
      <xdr:nvGrpSpPr>
        <xdr:cNvPr id="25636" name="Karte_ALO_Polen"/>
        <xdr:cNvGrpSpPr>
          <a:grpSpLocks noChangeAspect="1"/>
        </xdr:cNvGrpSpPr>
      </xdr:nvGrpSpPr>
      <xdr:grpSpPr bwMode="auto">
        <a:xfrm>
          <a:off x="333375" y="819150"/>
          <a:ext cx="6553200" cy="5248275"/>
          <a:chOff x="0" y="0"/>
          <a:chExt cx="954" cy="767"/>
        </a:xfrm>
      </xdr:grpSpPr>
      <xdr:sp macro="" textlink="">
        <xdr:nvSpPr>
          <xdr:cNvPr id="2564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641" name="Alo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DAE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3" name="Alo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3255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5" name="Alo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7" name="Alo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9" name="Alo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51" name="Rectangle 57"/>
          <xdr:cNvSpPr>
            <a:spLocks noChangeArrowheads="1"/>
          </xdr:cNvSpPr>
        </xdr:nvSpPr>
        <xdr:spPr bwMode="auto">
          <a:xfrm>
            <a:off x="759" y="631"/>
            <a:ext cx="31" cy="10"/>
          </a:xfrm>
          <a:prstGeom prst="rect">
            <a:avLst/>
          </a:prstGeom>
          <a:solidFill>
            <a:srgbClr val="DAE2F2"/>
          </a:solidFill>
          <a:ln w="9525">
            <a:solidFill>
              <a:srgbClr val="000000"/>
            </a:solidFill>
            <a:miter lim="800000"/>
            <a:headEnd/>
            <a:tailEnd/>
          </a:ln>
        </xdr:spPr>
      </xdr:sp>
      <xdr:sp macro="" textlink="">
        <xdr:nvSpPr>
          <xdr:cNvPr id="25652" name="Rectangle 59"/>
          <xdr:cNvSpPr>
            <a:spLocks noChangeArrowheads="1"/>
          </xdr:cNvSpPr>
        </xdr:nvSpPr>
        <xdr:spPr bwMode="auto">
          <a:xfrm>
            <a:off x="759" y="657"/>
            <a:ext cx="31" cy="10"/>
          </a:xfrm>
          <a:prstGeom prst="rect">
            <a:avLst/>
          </a:prstGeom>
          <a:solidFill>
            <a:srgbClr val="A7B8DB"/>
          </a:solidFill>
          <a:ln w="9525">
            <a:solidFill>
              <a:srgbClr val="000000"/>
            </a:solidFill>
            <a:miter lim="800000"/>
            <a:headEnd/>
            <a:tailEnd/>
          </a:ln>
        </xdr:spPr>
      </xdr:sp>
      <xdr:sp macro="" textlink="">
        <xdr:nvSpPr>
          <xdr:cNvPr id="25653" name="Rectangle 61"/>
          <xdr:cNvSpPr>
            <a:spLocks noChangeArrowheads="1"/>
          </xdr:cNvSpPr>
        </xdr:nvSpPr>
        <xdr:spPr bwMode="auto">
          <a:xfrm>
            <a:off x="759" y="711"/>
            <a:ext cx="31" cy="10"/>
          </a:xfrm>
          <a:prstGeom prst="rect">
            <a:avLst/>
          </a:prstGeom>
          <a:solidFill>
            <a:srgbClr val="5371AD"/>
          </a:solidFill>
          <a:ln w="9525">
            <a:solidFill>
              <a:srgbClr val="000000"/>
            </a:solidFill>
            <a:miter lim="800000"/>
            <a:headEnd/>
            <a:tailEnd/>
          </a:ln>
        </xdr:spPr>
      </xdr:sp>
      <xdr:sp macro="" textlink="">
        <xdr:nvSpPr>
          <xdr:cNvPr id="25654" name="Rectangle 63"/>
          <xdr:cNvSpPr>
            <a:spLocks noChangeArrowheads="1"/>
          </xdr:cNvSpPr>
        </xdr:nvSpPr>
        <xdr:spPr bwMode="auto">
          <a:xfrm>
            <a:off x="759" y="685"/>
            <a:ext cx="31" cy="10"/>
          </a:xfrm>
          <a:prstGeom prst="rect">
            <a:avLst/>
          </a:prstGeom>
          <a:solidFill>
            <a:srgbClr val="7A93C4"/>
          </a:solidFill>
          <a:ln w="9525">
            <a:solidFill>
              <a:srgbClr val="000000"/>
            </a:solidFill>
            <a:miter lim="800000"/>
            <a:headEnd/>
            <a:tailEnd/>
          </a:ln>
        </xdr:spPr>
      </xdr:sp>
      <xdr:sp macro="" textlink="">
        <xdr:nvSpPr>
          <xdr:cNvPr id="84" name="Rectangle 69"/>
          <xdr:cNvSpPr>
            <a:spLocks noChangeArrowheads="1"/>
          </xdr:cNvSpPr>
        </xdr:nvSpPr>
        <xdr:spPr bwMode="auto">
          <a:xfrm>
            <a:off x="610" y="253"/>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5" name="Rectangle 70"/>
          <xdr:cNvSpPr>
            <a:spLocks noChangeArrowheads="1"/>
          </xdr:cNvSpPr>
        </xdr:nvSpPr>
        <xdr:spPr bwMode="auto">
          <a:xfrm>
            <a:off x="635" y="253"/>
            <a:ext cx="5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86" name="Rectangle 71"/>
          <xdr:cNvSpPr>
            <a:spLocks noChangeArrowheads="1"/>
          </xdr:cNvSpPr>
        </xdr:nvSpPr>
        <xdr:spPr bwMode="auto">
          <a:xfrm>
            <a:off x="477" y="43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7" name="Rectangle 72"/>
          <xdr:cNvSpPr>
            <a:spLocks noChangeArrowheads="1"/>
          </xdr:cNvSpPr>
        </xdr:nvSpPr>
        <xdr:spPr bwMode="auto">
          <a:xfrm>
            <a:off x="502" y="432"/>
            <a:ext cx="3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88" name="Rectangle 79"/>
          <xdr:cNvSpPr>
            <a:spLocks noChangeArrowheads="1"/>
          </xdr:cNvSpPr>
        </xdr:nvSpPr>
        <xdr:spPr bwMode="auto">
          <a:xfrm>
            <a:off x="288" y="405"/>
            <a:ext cx="8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89" name="Rectangle 80"/>
          <xdr:cNvSpPr>
            <a:spLocks noChangeArrowheads="1"/>
          </xdr:cNvSpPr>
        </xdr:nvSpPr>
        <xdr:spPr bwMode="auto">
          <a:xfrm>
            <a:off x="288" y="528"/>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90" name="Rectangle 81"/>
          <xdr:cNvSpPr>
            <a:spLocks noChangeArrowheads="1"/>
          </xdr:cNvSpPr>
        </xdr:nvSpPr>
        <xdr:spPr bwMode="auto">
          <a:xfrm>
            <a:off x="252" y="540"/>
            <a:ext cx="6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91" name="Rectangle 82"/>
          <xdr:cNvSpPr>
            <a:spLocks noChangeArrowheads="1"/>
          </xdr:cNvSpPr>
        </xdr:nvSpPr>
        <xdr:spPr bwMode="auto">
          <a:xfrm>
            <a:off x="318" y="537"/>
            <a:ext cx="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92" name="Rectangle 83"/>
          <xdr:cNvSpPr>
            <a:spLocks noChangeArrowheads="1"/>
          </xdr:cNvSpPr>
        </xdr:nvSpPr>
        <xdr:spPr bwMode="auto">
          <a:xfrm>
            <a:off x="275" y="553"/>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93" name="Rectangle 85"/>
          <xdr:cNvSpPr>
            <a:spLocks noChangeArrowheads="1"/>
          </xdr:cNvSpPr>
        </xdr:nvSpPr>
        <xdr:spPr bwMode="auto">
          <a:xfrm>
            <a:off x="79" y="62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94" name="Rectangle 86"/>
          <xdr:cNvSpPr>
            <a:spLocks noChangeArrowheads="1"/>
          </xdr:cNvSpPr>
        </xdr:nvSpPr>
        <xdr:spPr bwMode="auto">
          <a:xfrm>
            <a:off x="104" y="622"/>
            <a:ext cx="4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95" name="Rectangle 88"/>
          <xdr:cNvSpPr>
            <a:spLocks noChangeArrowheads="1"/>
          </xdr:cNvSpPr>
        </xdr:nvSpPr>
        <xdr:spPr bwMode="auto">
          <a:xfrm>
            <a:off x="627" y="274"/>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30B58D30-7266-4CE5-A655-11B76A78BEA1}"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6" name="Rectangle 90"/>
          <xdr:cNvSpPr>
            <a:spLocks noChangeArrowheads="1"/>
          </xdr:cNvSpPr>
        </xdr:nvSpPr>
        <xdr:spPr bwMode="auto">
          <a:xfrm>
            <a:off x="305" y="4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17720A0-795A-40DC-B51B-996AEE6ADA6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7" name="Rectangle 92"/>
          <xdr:cNvSpPr>
            <a:spLocks noChangeArrowheads="1"/>
          </xdr:cNvSpPr>
        </xdr:nvSpPr>
        <xdr:spPr bwMode="auto">
          <a:xfrm>
            <a:off x="288" y="57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D2C7390-F994-44D1-8BFA-27B1CC01F29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8" name="Rectangle 93"/>
          <xdr:cNvSpPr>
            <a:spLocks noChangeArrowheads="1"/>
          </xdr:cNvSpPr>
        </xdr:nvSpPr>
        <xdr:spPr bwMode="auto">
          <a:xfrm>
            <a:off x="487" y="451"/>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344CE36-D7F9-49DA-BC19-8C2A77402689}"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9" name="Rectangle 95"/>
          <xdr:cNvSpPr>
            <a:spLocks noChangeArrowheads="1"/>
          </xdr:cNvSpPr>
        </xdr:nvSpPr>
        <xdr:spPr bwMode="auto">
          <a:xfrm>
            <a:off x="97" y="6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BF7F2CF-0BE3-42A2-910D-500DC602511E}"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0</xdr:rowOff>
    </xdr:from>
    <xdr:to>
      <xdr:col>2</xdr:col>
      <xdr:colOff>0</xdr:colOff>
      <xdr:row>0</xdr:row>
      <xdr:rowOff>381000</xdr:rowOff>
    </xdr:to>
    <xdr:pic>
      <xdr:nvPicPr>
        <xdr:cNvPr id="2563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488950</xdr:colOff>
      <xdr:row>2</xdr:row>
      <xdr:rowOff>28575</xdr:rowOff>
    </xdr:from>
    <xdr:to>
      <xdr:col>8</xdr:col>
      <xdr:colOff>498475</xdr:colOff>
      <xdr:row>3</xdr:row>
      <xdr:rowOff>76200</xdr:rowOff>
    </xdr:to>
    <xdr:sp macro="" textlink="">
      <xdr:nvSpPr>
        <xdr:cNvPr id="5" name="Inhalt">
          <a:hlinkClick xmlns:r="http://schemas.openxmlformats.org/officeDocument/2006/relationships" r:id="rId2"/>
        </xdr:cNvPr>
        <xdr:cNvSpPr txBox="1"/>
      </xdr:nvSpPr>
      <xdr:spPr>
        <a:xfrm>
          <a:off x="5661025" y="638175"/>
          <a:ext cx="11811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371475</xdr:colOff>
      <xdr:row>31</xdr:row>
      <xdr:rowOff>76200</xdr:rowOff>
    </xdr:from>
    <xdr:to>
      <xdr:col>6</xdr:col>
      <xdr:colOff>590550</xdr:colOff>
      <xdr:row>31</xdr:row>
      <xdr:rowOff>142875</xdr:rowOff>
    </xdr:to>
    <xdr:sp macro="" textlink="">
      <xdr:nvSpPr>
        <xdr:cNvPr id="25639" name="Rectangle 62"/>
        <xdr:cNvSpPr>
          <a:spLocks noChangeArrowheads="1"/>
        </xdr:cNvSpPr>
      </xdr:nvSpPr>
      <xdr:spPr bwMode="auto">
        <a:xfrm>
          <a:off x="5543550" y="5857875"/>
          <a:ext cx="219075" cy="66675"/>
        </a:xfrm>
        <a:prstGeom prst="rect">
          <a:avLst/>
        </a:prstGeom>
        <a:solidFill>
          <a:srgbClr val="325599"/>
        </a:solidFill>
        <a:ln w="9525">
          <a:solidFill>
            <a:srgbClr val="000000"/>
          </a:solidFill>
          <a:round/>
          <a:headEnd/>
          <a:tailEnd/>
        </a:ln>
      </xdr:spPr>
    </xdr:sp>
    <xdr:clientData/>
  </xdr:twoCellAnchor>
  <xdr:twoCellAnchor>
    <xdr:from>
      <xdr:col>5</xdr:col>
      <xdr:colOff>371476</xdr:colOff>
      <xdr:row>14</xdr:row>
      <xdr:rowOff>19050</xdr:rowOff>
    </xdr:from>
    <xdr:to>
      <xdr:col>5</xdr:col>
      <xdr:colOff>676276</xdr:colOff>
      <xdr:row>15</xdr:row>
      <xdr:rowOff>95250</xdr:rowOff>
    </xdr:to>
    <xdr:sp macro="" textlink="#REF!">
      <xdr:nvSpPr>
        <xdr:cNvPr id="2" name="Textfeld 1"/>
        <xdr:cNvSpPr txBox="1"/>
      </xdr:nvSpPr>
      <xdr:spPr>
        <a:xfrm>
          <a:off x="4705351" y="27241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8EA8DCA5-49A3-4059-A01D-2D5AAA674C6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3,4</a:t>
          </a:fld>
          <a:endParaRPr lang="de-DE" sz="800">
            <a:latin typeface="Arial" panose="020B0604020202020204" pitchFamily="34" charset="0"/>
            <a:cs typeface="Arial" panose="020B0604020202020204" pitchFamily="34" charset="0"/>
          </a:endParaRPr>
        </a:p>
      </xdr:txBody>
    </xdr:sp>
    <xdr:clientData/>
  </xdr:twoCellAnchor>
  <xdr:twoCellAnchor>
    <xdr:from>
      <xdr:col>1</xdr:col>
      <xdr:colOff>28575</xdr:colOff>
      <xdr:row>27</xdr:row>
      <xdr:rowOff>152400</xdr:rowOff>
    </xdr:from>
    <xdr:to>
      <xdr:col>1</xdr:col>
      <xdr:colOff>333375</xdr:colOff>
      <xdr:row>29</xdr:row>
      <xdr:rowOff>47625</xdr:rowOff>
    </xdr:to>
    <xdr:sp macro="" textlink="#REF!">
      <xdr:nvSpPr>
        <xdr:cNvPr id="38" name="Textfeld 37"/>
        <xdr:cNvSpPr txBox="1"/>
      </xdr:nvSpPr>
      <xdr:spPr>
        <a:xfrm>
          <a:off x="1009650" y="52101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A07A3C0-32A8-4ACD-9E33-44F493936D4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666750</xdr:colOff>
      <xdr:row>19</xdr:row>
      <xdr:rowOff>123825</xdr:rowOff>
    </xdr:from>
    <xdr:to>
      <xdr:col>3</xdr:col>
      <xdr:colOff>133350</xdr:colOff>
      <xdr:row>21</xdr:row>
      <xdr:rowOff>19050</xdr:rowOff>
    </xdr:to>
    <xdr:sp macro="" textlink="#REF!">
      <xdr:nvSpPr>
        <xdr:cNvPr id="40" name="Textfeld 39"/>
        <xdr:cNvSpPr txBox="1"/>
      </xdr:nvSpPr>
      <xdr:spPr>
        <a:xfrm>
          <a:off x="2486025" y="37338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67263A5-CC87-4CA6-ACF8-AD1231E5892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de-DE" sz="800">
            <a:latin typeface="Arial" panose="020B0604020202020204" pitchFamily="34" charset="0"/>
            <a:cs typeface="Arial" panose="020B0604020202020204" pitchFamily="34" charset="0"/>
          </a:endParaRPr>
        </a:p>
      </xdr:txBody>
    </xdr:sp>
    <xdr:clientData/>
  </xdr:twoCellAnchor>
  <xdr:twoCellAnchor>
    <xdr:from>
      <xdr:col>4</xdr:col>
      <xdr:colOff>190500</xdr:colOff>
      <xdr:row>20</xdr:row>
      <xdr:rowOff>142875</xdr:rowOff>
    </xdr:from>
    <xdr:to>
      <xdr:col>4</xdr:col>
      <xdr:colOff>390525</xdr:colOff>
      <xdr:row>22</xdr:row>
      <xdr:rowOff>0</xdr:rowOff>
    </xdr:to>
    <xdr:sp macro="" textlink="#REF!">
      <xdr:nvSpPr>
        <xdr:cNvPr id="41" name="Textfeld 40"/>
        <xdr:cNvSpPr txBox="1"/>
      </xdr:nvSpPr>
      <xdr:spPr>
        <a:xfrm>
          <a:off x="3686175" y="3933825"/>
          <a:ext cx="200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FB54FA4-F8FA-42EE-8A57-814A628D43C9}"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495300</xdr:colOff>
      <xdr:row>25</xdr:row>
      <xdr:rowOff>47626</xdr:rowOff>
    </xdr:from>
    <xdr:to>
      <xdr:col>2</xdr:col>
      <xdr:colOff>657225</xdr:colOff>
      <xdr:row>26</xdr:row>
      <xdr:rowOff>38101</xdr:rowOff>
    </xdr:to>
    <xdr:sp macro="" textlink="#REF!">
      <xdr:nvSpPr>
        <xdr:cNvPr id="42" name="Textfeld 41"/>
        <xdr:cNvSpPr txBox="1"/>
      </xdr:nvSpPr>
      <xdr:spPr>
        <a:xfrm>
          <a:off x="2314575" y="4743451"/>
          <a:ext cx="1619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7832E5A-235D-4DCD-BADB-D985E1839DA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de-DE"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666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504825</xdr:colOff>
      <xdr:row>2</xdr:row>
      <xdr:rowOff>76199</xdr:rowOff>
    </xdr:from>
    <xdr:to>
      <xdr:col>9</xdr:col>
      <xdr:colOff>41275</xdr:colOff>
      <xdr:row>3</xdr:row>
      <xdr:rowOff>133350</xdr:rowOff>
    </xdr:to>
    <xdr:sp macro="" textlink="">
      <xdr:nvSpPr>
        <xdr:cNvPr id="5" name="Inhalt">
          <a:hlinkClick xmlns:r="http://schemas.openxmlformats.org/officeDocument/2006/relationships" r:id="rId2"/>
        </xdr:cNvPr>
        <xdr:cNvSpPr txBox="1"/>
      </xdr:nvSpPr>
      <xdr:spPr>
        <a:xfrm>
          <a:off x="5534025" y="685799"/>
          <a:ext cx="1250950" cy="23812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295275</xdr:colOff>
      <xdr:row>27</xdr:row>
      <xdr:rowOff>95250</xdr:rowOff>
    </xdr:from>
    <xdr:to>
      <xdr:col>6</xdr:col>
      <xdr:colOff>504825</xdr:colOff>
      <xdr:row>27</xdr:row>
      <xdr:rowOff>161925</xdr:rowOff>
    </xdr:to>
    <xdr:sp macro="" textlink="">
      <xdr:nvSpPr>
        <xdr:cNvPr id="26662" name="Rectangle 57"/>
        <xdr:cNvSpPr>
          <a:spLocks noChangeArrowheads="1"/>
        </xdr:cNvSpPr>
      </xdr:nvSpPr>
      <xdr:spPr bwMode="auto">
        <a:xfrm>
          <a:off x="5324475" y="5153025"/>
          <a:ext cx="209550" cy="66675"/>
        </a:xfrm>
        <a:prstGeom prst="rect">
          <a:avLst/>
        </a:prstGeom>
        <a:solidFill>
          <a:srgbClr val="DAE2F2"/>
        </a:solidFill>
        <a:ln w="9525">
          <a:solidFill>
            <a:srgbClr val="000000"/>
          </a:solidFill>
          <a:miter lim="800000"/>
          <a:headEnd/>
          <a:tailEnd/>
        </a:ln>
      </xdr:spPr>
    </xdr:sp>
    <xdr:clientData/>
  </xdr:twoCellAnchor>
  <xdr:twoCellAnchor>
    <xdr:from>
      <xdr:col>6</xdr:col>
      <xdr:colOff>295275</xdr:colOff>
      <xdr:row>28</xdr:row>
      <xdr:rowOff>85725</xdr:rowOff>
    </xdr:from>
    <xdr:to>
      <xdr:col>6</xdr:col>
      <xdr:colOff>504825</xdr:colOff>
      <xdr:row>28</xdr:row>
      <xdr:rowOff>152400</xdr:rowOff>
    </xdr:to>
    <xdr:sp macro="" textlink="">
      <xdr:nvSpPr>
        <xdr:cNvPr id="26663" name="Rectangle 59"/>
        <xdr:cNvSpPr>
          <a:spLocks noChangeArrowheads="1"/>
        </xdr:cNvSpPr>
      </xdr:nvSpPr>
      <xdr:spPr bwMode="auto">
        <a:xfrm>
          <a:off x="5324475" y="5324475"/>
          <a:ext cx="209550" cy="66675"/>
        </a:xfrm>
        <a:prstGeom prst="rect">
          <a:avLst/>
        </a:prstGeom>
        <a:solidFill>
          <a:srgbClr val="A7B8DB"/>
        </a:solidFill>
        <a:ln w="9525">
          <a:solidFill>
            <a:srgbClr val="000000"/>
          </a:solidFill>
          <a:miter lim="800000"/>
          <a:headEnd/>
          <a:tailEnd/>
        </a:ln>
      </xdr:spPr>
    </xdr:sp>
    <xdr:clientData/>
  </xdr:twoCellAnchor>
  <xdr:twoCellAnchor>
    <xdr:from>
      <xdr:col>6</xdr:col>
      <xdr:colOff>295275</xdr:colOff>
      <xdr:row>29</xdr:row>
      <xdr:rowOff>85725</xdr:rowOff>
    </xdr:from>
    <xdr:to>
      <xdr:col>6</xdr:col>
      <xdr:colOff>504825</xdr:colOff>
      <xdr:row>29</xdr:row>
      <xdr:rowOff>152400</xdr:rowOff>
    </xdr:to>
    <xdr:sp macro="" textlink="">
      <xdr:nvSpPr>
        <xdr:cNvPr id="26664" name="Rectangle 63"/>
        <xdr:cNvSpPr>
          <a:spLocks noChangeArrowheads="1"/>
        </xdr:cNvSpPr>
      </xdr:nvSpPr>
      <xdr:spPr bwMode="auto">
        <a:xfrm>
          <a:off x="5324475" y="5505450"/>
          <a:ext cx="209550" cy="66675"/>
        </a:xfrm>
        <a:prstGeom prst="rect">
          <a:avLst/>
        </a:prstGeom>
        <a:solidFill>
          <a:srgbClr val="7A93C4"/>
        </a:solidFill>
        <a:ln w="9525">
          <a:solidFill>
            <a:srgbClr val="000000"/>
          </a:solidFill>
          <a:miter lim="800000"/>
          <a:headEnd/>
          <a:tailEnd/>
        </a:ln>
      </xdr:spPr>
    </xdr:sp>
    <xdr:clientData/>
  </xdr:twoCellAnchor>
  <xdr:twoCellAnchor>
    <xdr:from>
      <xdr:col>6</xdr:col>
      <xdr:colOff>295275</xdr:colOff>
      <xdr:row>30</xdr:row>
      <xdr:rowOff>76200</xdr:rowOff>
    </xdr:from>
    <xdr:to>
      <xdr:col>6</xdr:col>
      <xdr:colOff>504825</xdr:colOff>
      <xdr:row>30</xdr:row>
      <xdr:rowOff>142875</xdr:rowOff>
    </xdr:to>
    <xdr:sp macro="" textlink="">
      <xdr:nvSpPr>
        <xdr:cNvPr id="26665" name="Rectangle 61"/>
        <xdr:cNvSpPr>
          <a:spLocks noChangeArrowheads="1"/>
        </xdr:cNvSpPr>
      </xdr:nvSpPr>
      <xdr:spPr bwMode="auto">
        <a:xfrm>
          <a:off x="5324475" y="5676900"/>
          <a:ext cx="209550" cy="66675"/>
        </a:xfrm>
        <a:prstGeom prst="rect">
          <a:avLst/>
        </a:prstGeom>
        <a:solidFill>
          <a:srgbClr val="5371AD"/>
        </a:solidFill>
        <a:ln w="9525">
          <a:solidFill>
            <a:srgbClr val="000000"/>
          </a:solidFill>
          <a:miter lim="800000"/>
          <a:headEnd/>
          <a:tailEnd/>
        </a:ln>
      </xdr:spPr>
    </xdr:sp>
    <xdr:clientData/>
  </xdr:twoCellAnchor>
  <xdr:twoCellAnchor>
    <xdr:from>
      <xdr:col>0</xdr:col>
      <xdr:colOff>609600</xdr:colOff>
      <xdr:row>2</xdr:row>
      <xdr:rowOff>0</xdr:rowOff>
    </xdr:from>
    <xdr:to>
      <xdr:col>10</xdr:col>
      <xdr:colOff>0</xdr:colOff>
      <xdr:row>31</xdr:row>
      <xdr:rowOff>76200</xdr:rowOff>
    </xdr:to>
    <xdr:grpSp>
      <xdr:nvGrpSpPr>
        <xdr:cNvPr id="26666" name="Group 4"/>
        <xdr:cNvGrpSpPr>
          <a:grpSpLocks noChangeAspect="1"/>
        </xdr:cNvGrpSpPr>
      </xdr:nvGrpSpPr>
      <xdr:grpSpPr bwMode="auto">
        <a:xfrm>
          <a:off x="609600" y="609600"/>
          <a:ext cx="7038975" cy="5248275"/>
          <a:chOff x="0" y="0"/>
          <a:chExt cx="954" cy="767"/>
        </a:xfrm>
      </xdr:grpSpPr>
      <xdr:sp macro="" textlink="">
        <xdr:nvSpPr>
          <xdr:cNvPr id="26668"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669" name="Alo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1" name="Alo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3" name="Alo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5" name="Alo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7" name="Alo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1" y="253"/>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6" y="253"/>
            <a:ext cx="5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8" y="43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3" y="432"/>
            <a:ext cx="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5" y="622"/>
            <a:ext cx="4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48" name="Rectangle 88"/>
          <xdr:cNvSpPr>
            <a:spLocks noChangeArrowheads="1"/>
          </xdr:cNvSpPr>
        </xdr:nvSpPr>
        <xdr:spPr bwMode="auto">
          <a:xfrm>
            <a:off x="627" y="274"/>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FA1D005-4C7B-45F6-BABE-A3D5DBD42AE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49" name="Rectangle 90"/>
          <xdr:cNvSpPr>
            <a:spLocks noChangeArrowheads="1"/>
          </xdr:cNvSpPr>
        </xdr:nvSpPr>
        <xdr:spPr bwMode="auto">
          <a:xfrm>
            <a:off x="305" y="4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F2B7DA80-97D0-4F86-B9F0-61232E2ABE0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0" name="Rectangle 92"/>
          <xdr:cNvSpPr>
            <a:spLocks noChangeArrowheads="1"/>
          </xdr:cNvSpPr>
        </xdr:nvSpPr>
        <xdr:spPr bwMode="auto">
          <a:xfrm>
            <a:off x="288" y="57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522ACBD2-6CB9-4EE1-906D-B247897FC31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1" name="Rectangle 93"/>
          <xdr:cNvSpPr>
            <a:spLocks noChangeArrowheads="1"/>
          </xdr:cNvSpPr>
        </xdr:nvSpPr>
        <xdr:spPr bwMode="auto">
          <a:xfrm>
            <a:off x="487" y="451"/>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3CA8C40-4608-4D69-9A61-9F6EA36F192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2" name="Rectangle 95"/>
          <xdr:cNvSpPr>
            <a:spLocks noChangeArrowheads="1"/>
          </xdr:cNvSpPr>
        </xdr:nvSpPr>
        <xdr:spPr bwMode="auto">
          <a:xfrm>
            <a:off x="97" y="6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976B08D-6EC8-49DA-ACC2-D7176BC6FFB2}"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6</xdr:col>
      <xdr:colOff>295275</xdr:colOff>
      <xdr:row>31</xdr:row>
      <xdr:rowOff>76200</xdr:rowOff>
    </xdr:from>
    <xdr:to>
      <xdr:col>6</xdr:col>
      <xdr:colOff>504825</xdr:colOff>
      <xdr:row>31</xdr:row>
      <xdr:rowOff>142875</xdr:rowOff>
    </xdr:to>
    <xdr:sp macro="" textlink="">
      <xdr:nvSpPr>
        <xdr:cNvPr id="26667" name="Rectangle 62"/>
        <xdr:cNvSpPr>
          <a:spLocks noChangeArrowheads="1"/>
        </xdr:cNvSpPr>
      </xdr:nvSpPr>
      <xdr:spPr bwMode="auto">
        <a:xfrm>
          <a:off x="5324475" y="5857875"/>
          <a:ext cx="209550" cy="66675"/>
        </a:xfrm>
        <a:prstGeom prst="rect">
          <a:avLst/>
        </a:prstGeom>
        <a:solidFill>
          <a:srgbClr val="325599"/>
        </a:solidFill>
        <a:ln w="9525">
          <a:solidFill>
            <a:srgbClr val="000000"/>
          </a:solidFill>
          <a:round/>
          <a:headEnd/>
          <a:tailEnd/>
        </a:ln>
      </xdr:spPr>
    </xdr:sp>
    <xdr:clientData/>
  </xdr:twoCellAnchor>
  <xdr:twoCellAnchor>
    <xdr:from>
      <xdr:col>6</xdr:col>
      <xdr:colOff>285750</xdr:colOff>
      <xdr:row>12</xdr:row>
      <xdr:rowOff>152400</xdr:rowOff>
    </xdr:from>
    <xdr:to>
      <xdr:col>6</xdr:col>
      <xdr:colOff>590550</xdr:colOff>
      <xdr:row>14</xdr:row>
      <xdr:rowOff>47625</xdr:rowOff>
    </xdr:to>
    <xdr:sp macro="" textlink="#REF!">
      <xdr:nvSpPr>
        <xdr:cNvPr id="57" name="Textfeld 56"/>
        <xdr:cNvSpPr txBox="1"/>
      </xdr:nvSpPr>
      <xdr:spPr>
        <a:xfrm>
          <a:off x="5314950" y="24955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F7FFA440-BEBC-41FF-A619-3C55DCAE08BD}"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238125</xdr:colOff>
      <xdr:row>24</xdr:row>
      <xdr:rowOff>28575</xdr:rowOff>
    </xdr:from>
    <xdr:to>
      <xdr:col>3</xdr:col>
      <xdr:colOff>390525</xdr:colOff>
      <xdr:row>24</xdr:row>
      <xdr:rowOff>171450</xdr:rowOff>
    </xdr:to>
    <xdr:sp macro="" textlink="#REF!">
      <xdr:nvSpPr>
        <xdr:cNvPr id="58" name="Textfeld 57"/>
        <xdr:cNvSpPr txBox="1"/>
      </xdr:nvSpPr>
      <xdr:spPr>
        <a:xfrm>
          <a:off x="2752725" y="4543425"/>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525B5A9-FB20-4922-AF49-A583224CDF1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0,7</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57149</xdr:colOff>
      <xdr:row>19</xdr:row>
      <xdr:rowOff>85725</xdr:rowOff>
    </xdr:from>
    <xdr:to>
      <xdr:col>5</xdr:col>
      <xdr:colOff>257174</xdr:colOff>
      <xdr:row>20</xdr:row>
      <xdr:rowOff>85725</xdr:rowOff>
    </xdr:to>
    <xdr:sp macro="" textlink="#REF!">
      <xdr:nvSpPr>
        <xdr:cNvPr id="59" name="Textfeld 58"/>
        <xdr:cNvSpPr txBox="1"/>
      </xdr:nvSpPr>
      <xdr:spPr>
        <a:xfrm>
          <a:off x="4248149" y="3695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C61961-C588-495C-BC4A-A14741CF428C}"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0,9</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381000</xdr:colOff>
      <xdr:row>18</xdr:row>
      <xdr:rowOff>95250</xdr:rowOff>
    </xdr:from>
    <xdr:to>
      <xdr:col>3</xdr:col>
      <xdr:colOff>685800</xdr:colOff>
      <xdr:row>19</xdr:row>
      <xdr:rowOff>171450</xdr:rowOff>
    </xdr:to>
    <xdr:sp macro="" textlink="#REF!">
      <xdr:nvSpPr>
        <xdr:cNvPr id="60" name="Textfeld 59"/>
        <xdr:cNvSpPr txBox="1"/>
      </xdr:nvSpPr>
      <xdr:spPr>
        <a:xfrm>
          <a:off x="2895600" y="35242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7FFAAFD-32AA-43DE-A819-3FD6A890799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152400</xdr:rowOff>
    </xdr:from>
    <xdr:to>
      <xdr:col>1</xdr:col>
      <xdr:colOff>800100</xdr:colOff>
      <xdr:row>28</xdr:row>
      <xdr:rowOff>47625</xdr:rowOff>
    </xdr:to>
    <xdr:sp macro="" textlink="#REF!">
      <xdr:nvSpPr>
        <xdr:cNvPr id="61" name="Textfeld 60"/>
        <xdr:cNvSpPr txBox="1"/>
      </xdr:nvSpPr>
      <xdr:spPr>
        <a:xfrm>
          <a:off x="1333500" y="50292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15F649-CDFB-495A-8A87-E91C271EA2E8}"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0,8</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298450</xdr:colOff>
      <xdr:row>1</xdr:row>
      <xdr:rowOff>38099</xdr:rowOff>
    </xdr:from>
    <xdr:to>
      <xdr:col>10</xdr:col>
      <xdr:colOff>88900</xdr:colOff>
      <xdr:row>2</xdr:row>
      <xdr:rowOff>38099</xdr:rowOff>
    </xdr:to>
    <xdr:sp macro="" textlink="">
      <xdr:nvSpPr>
        <xdr:cNvPr id="5" name="Inhalt">
          <a:hlinkClick xmlns:r="http://schemas.openxmlformats.org/officeDocument/2006/relationships" r:id="rId1"/>
        </xdr:cNvPr>
        <xdr:cNvSpPr txBox="1"/>
      </xdr:nvSpPr>
      <xdr:spPr>
        <a:xfrm>
          <a:off x="7004050" y="466724"/>
          <a:ext cx="1219200" cy="276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editAs="absolute">
    <xdr:from>
      <xdr:col>0</xdr:col>
      <xdr:colOff>0</xdr:colOff>
      <xdr:row>0</xdr:row>
      <xdr:rowOff>0</xdr:rowOff>
    </xdr:from>
    <xdr:to>
      <xdr:col>2</xdr:col>
      <xdr:colOff>142875</xdr:colOff>
      <xdr:row>0</xdr:row>
      <xdr:rowOff>381000</xdr:rowOff>
    </xdr:to>
    <xdr:pic>
      <xdr:nvPicPr>
        <xdr:cNvPr id="27702" name="BA-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2</xdr:row>
      <xdr:rowOff>133350</xdr:rowOff>
    </xdr:from>
    <xdr:to>
      <xdr:col>9</xdr:col>
      <xdr:colOff>304800</xdr:colOff>
      <xdr:row>31</xdr:row>
      <xdr:rowOff>47625</xdr:rowOff>
    </xdr:to>
    <xdr:grpSp>
      <xdr:nvGrpSpPr>
        <xdr:cNvPr id="27703" name="Group 4"/>
        <xdr:cNvGrpSpPr>
          <a:grpSpLocks noChangeAspect="1"/>
        </xdr:cNvGrpSpPr>
      </xdr:nvGrpSpPr>
      <xdr:grpSpPr bwMode="auto">
        <a:xfrm>
          <a:off x="590550" y="809625"/>
          <a:ext cx="7258050" cy="5248275"/>
          <a:chOff x="0" y="0"/>
          <a:chExt cx="954" cy="767"/>
        </a:xfrm>
      </xdr:grpSpPr>
      <xdr:sp macro="" textlink="">
        <xdr:nvSpPr>
          <xdr:cNvPr id="27707"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1"/>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7719" name="SvB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1" name="SvB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3" name="SvB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5" name="SvB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FFFFF">
              <a:alpha val="0"/>
            </a:srgbClr>
          </a:solidFill>
          <a:ln w="9525" cap="rnd">
            <a:solidFill>
              <a:srgbClr val="808080"/>
            </a:solidFill>
            <a:prstDash val="solid"/>
            <a:round/>
            <a:headEnd/>
            <a:tailEnd/>
          </a:ln>
        </xdr:spPr>
      </xdr:sp>
      <xdr:sp macro="" textlink="">
        <xdr:nvSpPr>
          <xdr:cNvPr id="27727" name="SvB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9"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0" name="Rectangle 58"/>
          <xdr:cNvSpPr>
            <a:spLocks noChangeArrowheads="1"/>
          </xdr:cNvSpPr>
        </xdr:nvSpPr>
        <xdr:spPr bwMode="auto">
          <a:xfrm>
            <a:off x="758" y="63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31"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2"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7733"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4"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27735"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6"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3"/>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3"/>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2"/>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4"/>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021C3B9-A18A-4714-AB51-ABFC4FD712E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EAEF3850-4E2F-46F4-9CBC-1F7AD86C072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4DA76ECE-F43F-4589-B002-1502AD6A9F8C}"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1F84599-A504-400E-9CF1-F16C74328106}"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2FBC05-D5A6-4EC1-AEBE-D78C0360272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28</xdr:row>
      <xdr:rowOff>171450</xdr:rowOff>
    </xdr:from>
    <xdr:to>
      <xdr:col>7</xdr:col>
      <xdr:colOff>723900</xdr:colOff>
      <xdr:row>29</xdr:row>
      <xdr:rowOff>57150</xdr:rowOff>
    </xdr:to>
    <xdr:sp macro="" textlink="">
      <xdr:nvSpPr>
        <xdr:cNvPr id="27704" name="Rectangle 62"/>
        <xdr:cNvSpPr>
          <a:spLocks noChangeArrowheads="1"/>
        </xdr:cNvSpPr>
      </xdr:nvSpPr>
      <xdr:spPr bwMode="auto">
        <a:xfrm>
          <a:off x="6353175" y="5638800"/>
          <a:ext cx="238125" cy="66675"/>
        </a:xfrm>
        <a:prstGeom prst="rect">
          <a:avLst/>
        </a:prstGeom>
        <a:solidFill>
          <a:srgbClr val="537353"/>
        </a:solidFill>
        <a:ln w="9525">
          <a:solidFill>
            <a:srgbClr val="000000"/>
          </a:solidFill>
          <a:round/>
          <a:headEnd/>
          <a:tailEnd/>
        </a:ln>
      </xdr:spPr>
    </xdr:sp>
    <xdr:clientData/>
  </xdr:twoCellAnchor>
  <xdr:twoCellAnchor>
    <xdr:from>
      <xdr:col>8</xdr:col>
      <xdr:colOff>438150</xdr:colOff>
      <xdr:row>28</xdr:row>
      <xdr:rowOff>142875</xdr:rowOff>
    </xdr:from>
    <xdr:to>
      <xdr:col>8</xdr:col>
      <xdr:colOff>613074</xdr:colOff>
      <xdr:row>29</xdr:row>
      <xdr:rowOff>78313</xdr:rowOff>
    </xdr:to>
    <xdr:sp macro="" textlink="">
      <xdr:nvSpPr>
        <xdr:cNvPr id="54" name="Rectangle 18"/>
        <xdr:cNvSpPr>
          <a:spLocks noChangeArrowheads="1"/>
        </xdr:cNvSpPr>
      </xdr:nvSpPr>
      <xdr:spPr bwMode="auto">
        <a:xfrm>
          <a:off x="7143750" y="56864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28</xdr:row>
      <xdr:rowOff>142875</xdr:rowOff>
    </xdr:from>
    <xdr:to>
      <xdr:col>8</xdr:col>
      <xdr:colOff>400050</xdr:colOff>
      <xdr:row>29</xdr:row>
      <xdr:rowOff>123825</xdr:rowOff>
    </xdr:to>
    <xdr:sp macro="" textlink="">
      <xdr:nvSpPr>
        <xdr:cNvPr id="55" name="Rectangle 18"/>
        <xdr:cNvSpPr>
          <a:spLocks noChangeArrowheads="1"/>
        </xdr:cNvSpPr>
      </xdr:nvSpPr>
      <xdr:spPr bwMode="auto">
        <a:xfrm>
          <a:off x="6762750" y="56864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371475</xdr:colOff>
      <xdr:row>12</xdr:row>
      <xdr:rowOff>123825</xdr:rowOff>
    </xdr:from>
    <xdr:to>
      <xdr:col>6</xdr:col>
      <xdr:colOff>676275</xdr:colOff>
      <xdr:row>14</xdr:row>
      <xdr:rowOff>19050</xdr:rowOff>
    </xdr:to>
    <xdr:sp macro="" textlink="#REF!">
      <xdr:nvSpPr>
        <xdr:cNvPr id="56" name="Textfeld 55"/>
        <xdr:cNvSpPr txBox="1"/>
      </xdr:nvSpPr>
      <xdr:spPr>
        <a:xfrm>
          <a:off x="5400675" y="26955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C2853E-423F-474F-950D-ACD01F7A2FBF}"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4,2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428625</xdr:colOff>
      <xdr:row>18</xdr:row>
      <xdr:rowOff>85725</xdr:rowOff>
    </xdr:from>
    <xdr:to>
      <xdr:col>3</xdr:col>
      <xdr:colOff>695325</xdr:colOff>
      <xdr:row>19</xdr:row>
      <xdr:rowOff>85725</xdr:rowOff>
    </xdr:to>
    <xdr:sp macro="" textlink="#REF!">
      <xdr:nvSpPr>
        <xdr:cNvPr id="57" name="Textfeld 56"/>
        <xdr:cNvSpPr txBox="1"/>
      </xdr:nvSpPr>
      <xdr:spPr>
        <a:xfrm>
          <a:off x="2943225" y="3743325"/>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CC4414E-99C1-435D-B866-A6C99F6CCE50}"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0,6</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123825</xdr:colOff>
      <xdr:row>19</xdr:row>
      <xdr:rowOff>76201</xdr:rowOff>
    </xdr:from>
    <xdr:to>
      <xdr:col>5</xdr:col>
      <xdr:colOff>276225</xdr:colOff>
      <xdr:row>20</xdr:row>
      <xdr:rowOff>66676</xdr:rowOff>
    </xdr:to>
    <xdr:sp macro="" textlink="#REF!">
      <xdr:nvSpPr>
        <xdr:cNvPr id="58" name="Textfeld 57"/>
        <xdr:cNvSpPr txBox="1"/>
      </xdr:nvSpPr>
      <xdr:spPr>
        <a:xfrm>
          <a:off x="4314825" y="3914776"/>
          <a:ext cx="1524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87CF30C-4EF1-40DA-8D19-97219051B44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0,6</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114300</xdr:rowOff>
    </xdr:from>
    <xdr:to>
      <xdr:col>1</xdr:col>
      <xdr:colOff>762000</xdr:colOff>
      <xdr:row>27</xdr:row>
      <xdr:rowOff>114300</xdr:rowOff>
    </xdr:to>
    <xdr:sp macro="" textlink="#REF!">
      <xdr:nvSpPr>
        <xdr:cNvPr id="59" name="Textfeld 58"/>
        <xdr:cNvSpPr txBox="1"/>
      </xdr:nvSpPr>
      <xdr:spPr>
        <a:xfrm>
          <a:off x="1333500" y="521970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7ED5272-1ECF-467E-ACE7-40861676372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200025</xdr:colOff>
      <xdr:row>24</xdr:row>
      <xdr:rowOff>0</xdr:rowOff>
    </xdr:from>
    <xdr:to>
      <xdr:col>3</xdr:col>
      <xdr:colOff>466725</xdr:colOff>
      <xdr:row>25</xdr:row>
      <xdr:rowOff>0</xdr:rowOff>
    </xdr:to>
    <xdr:sp macro="" textlink="#REF!">
      <xdr:nvSpPr>
        <xdr:cNvPr id="60" name="Textfeld 59"/>
        <xdr:cNvSpPr txBox="1"/>
      </xdr:nvSpPr>
      <xdr:spPr>
        <a:xfrm>
          <a:off x="2714625" y="47434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C624886-75C6-4EA7-B022-5255C3E81303}"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8724"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1</xdr:row>
      <xdr:rowOff>9525</xdr:rowOff>
    </xdr:from>
    <xdr:to>
      <xdr:col>10</xdr:col>
      <xdr:colOff>88900</xdr:colOff>
      <xdr:row>1</xdr:row>
      <xdr:rowOff>238125</xdr:rowOff>
    </xdr:to>
    <xdr:sp macro="" textlink="">
      <xdr:nvSpPr>
        <xdr:cNvPr id="5" name="Inhalt">
          <a:hlinkClick xmlns:r="http://schemas.openxmlformats.org/officeDocument/2006/relationships" r:id="rId2"/>
        </xdr:cNvPr>
        <xdr:cNvSpPr txBox="1"/>
      </xdr:nvSpPr>
      <xdr:spPr>
        <a:xfrm>
          <a:off x="7251700" y="4381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447675</xdr:colOff>
      <xdr:row>2</xdr:row>
      <xdr:rowOff>133350</xdr:rowOff>
    </xdr:from>
    <xdr:to>
      <xdr:col>9</xdr:col>
      <xdr:colOff>161925</xdr:colOff>
      <xdr:row>31</xdr:row>
      <xdr:rowOff>133350</xdr:rowOff>
    </xdr:to>
    <xdr:grpSp>
      <xdr:nvGrpSpPr>
        <xdr:cNvPr id="28726" name="Group 4"/>
        <xdr:cNvGrpSpPr>
          <a:grpSpLocks noChangeAspect="1"/>
        </xdr:cNvGrpSpPr>
      </xdr:nvGrpSpPr>
      <xdr:grpSpPr bwMode="auto">
        <a:xfrm>
          <a:off x="447675" y="838200"/>
          <a:ext cx="7258050" cy="5295900"/>
          <a:chOff x="0" y="0"/>
          <a:chExt cx="954" cy="767"/>
        </a:xfrm>
      </xdr:grpSpPr>
      <xdr:sp macro="" textlink="">
        <xdr:nvSpPr>
          <xdr:cNvPr id="2873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69"/>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8742" name="SvB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49448"/>
          </a:solidFill>
          <a:ln w="9525" cap="rnd">
            <a:solidFill>
              <a:srgbClr val="808080"/>
            </a:solidFill>
            <a:prstDash val="solid"/>
            <a:round/>
            <a:headEnd/>
            <a:tailEnd/>
          </a:ln>
        </xdr:spPr>
      </xdr:sp>
      <xdr:sp macro="" textlink="">
        <xdr:nvSpPr>
          <xdr:cNvPr id="28743" name="SvB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5" name="SvB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7" name="SvB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9" name="SvB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5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2875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875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75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0"/>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0"/>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6"/>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39"/>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5"/>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80A5BE7-5E9A-420F-BE19-47529536BC0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122B4AF-BA8B-4440-91BD-A571FDFAD980}"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62003A-7310-4133-AFA5-164F202FB55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88E7095-ED62-4345-A494-8B16DC4AFFB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90C3945-4DEA-4052-85EB-F126643D99A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342900</xdr:colOff>
      <xdr:row>29</xdr:row>
      <xdr:rowOff>66675</xdr:rowOff>
    </xdr:from>
    <xdr:to>
      <xdr:col>7</xdr:col>
      <xdr:colOff>581025</xdr:colOff>
      <xdr:row>29</xdr:row>
      <xdr:rowOff>133350</xdr:rowOff>
    </xdr:to>
    <xdr:sp macro="" textlink="">
      <xdr:nvSpPr>
        <xdr:cNvPr id="28727" name="Rectangle 62"/>
        <xdr:cNvSpPr>
          <a:spLocks noChangeArrowheads="1"/>
        </xdr:cNvSpPr>
      </xdr:nvSpPr>
      <xdr:spPr bwMode="auto">
        <a:xfrm>
          <a:off x="6210300" y="5705475"/>
          <a:ext cx="238125" cy="66675"/>
        </a:xfrm>
        <a:prstGeom prst="rect">
          <a:avLst/>
        </a:prstGeom>
        <a:solidFill>
          <a:srgbClr val="537326"/>
        </a:solidFill>
        <a:ln w="9525">
          <a:solidFill>
            <a:srgbClr val="000000"/>
          </a:solidFill>
          <a:round/>
          <a:headEnd/>
          <a:tailEnd/>
        </a:ln>
      </xdr:spPr>
    </xdr:sp>
    <xdr:clientData/>
  </xdr:twoCellAnchor>
  <xdr:twoCellAnchor>
    <xdr:from>
      <xdr:col>8</xdr:col>
      <xdr:colOff>295275</xdr:colOff>
      <xdr:row>29</xdr:row>
      <xdr:rowOff>38100</xdr:rowOff>
    </xdr:from>
    <xdr:to>
      <xdr:col>8</xdr:col>
      <xdr:colOff>470199</xdr:colOff>
      <xdr:row>29</xdr:row>
      <xdr:rowOff>154513</xdr:rowOff>
    </xdr:to>
    <xdr:sp macro="" textlink="">
      <xdr:nvSpPr>
        <xdr:cNvPr id="54" name="Rectangle 18"/>
        <xdr:cNvSpPr>
          <a:spLocks noChangeArrowheads="1"/>
        </xdr:cNvSpPr>
      </xdr:nvSpPr>
      <xdr:spPr bwMode="auto">
        <a:xfrm>
          <a:off x="7000875" y="5753100"/>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752475</xdr:colOff>
      <xdr:row>29</xdr:row>
      <xdr:rowOff>38100</xdr:rowOff>
    </xdr:from>
    <xdr:to>
      <xdr:col>8</xdr:col>
      <xdr:colOff>257175</xdr:colOff>
      <xdr:row>30</xdr:row>
      <xdr:rowOff>19050</xdr:rowOff>
    </xdr:to>
    <xdr:sp macro="" textlink="">
      <xdr:nvSpPr>
        <xdr:cNvPr id="55" name="Rectangle 18"/>
        <xdr:cNvSpPr>
          <a:spLocks noChangeArrowheads="1"/>
        </xdr:cNvSpPr>
      </xdr:nvSpPr>
      <xdr:spPr bwMode="auto">
        <a:xfrm>
          <a:off x="6619875" y="5753100"/>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180975</xdr:colOff>
      <xdr:row>12</xdr:row>
      <xdr:rowOff>171450</xdr:rowOff>
    </xdr:from>
    <xdr:to>
      <xdr:col>6</xdr:col>
      <xdr:colOff>485775</xdr:colOff>
      <xdr:row>14</xdr:row>
      <xdr:rowOff>66675</xdr:rowOff>
    </xdr:to>
    <xdr:sp macro="" textlink="#REF!">
      <xdr:nvSpPr>
        <xdr:cNvPr id="53" name="Textfeld 52"/>
        <xdr:cNvSpPr txBox="1"/>
      </xdr:nvSpPr>
      <xdr:spPr>
        <a:xfrm>
          <a:off x="5210175" y="27336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4284BD3C-2422-44E7-9265-746415B089F7}"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0,8</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85725</xdr:colOff>
      <xdr:row>24</xdr:row>
      <xdr:rowOff>95250</xdr:rowOff>
    </xdr:from>
    <xdr:to>
      <xdr:col>3</xdr:col>
      <xdr:colOff>228600</xdr:colOff>
      <xdr:row>25</xdr:row>
      <xdr:rowOff>95250</xdr:rowOff>
    </xdr:to>
    <xdr:sp macro="" textlink="#REF!">
      <xdr:nvSpPr>
        <xdr:cNvPr id="56" name="Textfeld 55"/>
        <xdr:cNvSpPr txBox="1"/>
      </xdr:nvSpPr>
      <xdr:spPr>
        <a:xfrm>
          <a:off x="2600325" y="4829175"/>
          <a:ext cx="142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C8E97D9-841B-424F-A3B1-A49E80BEBB4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2,1</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4</xdr:col>
      <xdr:colOff>828675</xdr:colOff>
      <xdr:row>19</xdr:row>
      <xdr:rowOff>133351</xdr:rowOff>
    </xdr:from>
    <xdr:to>
      <xdr:col>5</xdr:col>
      <xdr:colOff>190500</xdr:colOff>
      <xdr:row>20</xdr:row>
      <xdr:rowOff>161925</xdr:rowOff>
    </xdr:to>
    <xdr:sp macro="" textlink="#REF!">
      <xdr:nvSpPr>
        <xdr:cNvPr id="57" name="Textfeld 56"/>
        <xdr:cNvSpPr txBox="1"/>
      </xdr:nvSpPr>
      <xdr:spPr>
        <a:xfrm>
          <a:off x="4181475" y="3962401"/>
          <a:ext cx="200025"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DBDA0FE-D9CF-40CD-A4CD-719ADFE9365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257175</xdr:colOff>
      <xdr:row>18</xdr:row>
      <xdr:rowOff>142875</xdr:rowOff>
    </xdr:from>
    <xdr:to>
      <xdr:col>3</xdr:col>
      <xdr:colOff>561975</xdr:colOff>
      <xdr:row>20</xdr:row>
      <xdr:rowOff>38100</xdr:rowOff>
    </xdr:to>
    <xdr:sp macro="" textlink="#REF!">
      <xdr:nvSpPr>
        <xdr:cNvPr id="58" name="Textfeld 57"/>
        <xdr:cNvSpPr txBox="1"/>
      </xdr:nvSpPr>
      <xdr:spPr>
        <a:xfrm>
          <a:off x="2771775" y="37909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A7E6FDA-8214-4E40-8FF2-3138963FBAD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314325</xdr:colOff>
      <xdr:row>27</xdr:row>
      <xdr:rowOff>0</xdr:rowOff>
    </xdr:from>
    <xdr:to>
      <xdr:col>1</xdr:col>
      <xdr:colOff>619125</xdr:colOff>
      <xdr:row>28</xdr:row>
      <xdr:rowOff>76200</xdr:rowOff>
    </xdr:to>
    <xdr:sp macro="" textlink="#REF!">
      <xdr:nvSpPr>
        <xdr:cNvPr id="59" name="Textfeld 58"/>
        <xdr:cNvSpPr txBox="1"/>
      </xdr:nvSpPr>
      <xdr:spPr>
        <a:xfrm>
          <a:off x="1152525" y="52768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6BCFD1F-B6E0-490C-9D41-4C50CB136C8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2,1</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409575</xdr:colOff>
      <xdr:row>0</xdr:row>
      <xdr:rowOff>381000</xdr:rowOff>
    </xdr:to>
    <xdr:pic>
      <xdr:nvPicPr>
        <xdr:cNvPr id="29699"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69850</xdr:colOff>
      <xdr:row>2</xdr:row>
      <xdr:rowOff>0</xdr:rowOff>
    </xdr:from>
    <xdr:to>
      <xdr:col>13</xdr:col>
      <xdr:colOff>88900</xdr:colOff>
      <xdr:row>3</xdr:row>
      <xdr:rowOff>38100</xdr:rowOff>
    </xdr:to>
    <xdr:sp macro="" textlink="">
      <xdr:nvSpPr>
        <xdr:cNvPr id="4" name="Inhalt">
          <a:hlinkClick xmlns:r="http://schemas.openxmlformats.org/officeDocument/2006/relationships" r:id="rId2"/>
        </xdr:cNvPr>
        <xdr:cNvSpPr txBox="1"/>
      </xdr:nvSpPr>
      <xdr:spPr>
        <a:xfrm>
          <a:off x="7480300" y="5715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0773"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476250</xdr:colOff>
      <xdr:row>2</xdr:row>
      <xdr:rowOff>104775</xdr:rowOff>
    </xdr:from>
    <xdr:to>
      <xdr:col>9</xdr:col>
      <xdr:colOff>190500</xdr:colOff>
      <xdr:row>31</xdr:row>
      <xdr:rowOff>104775</xdr:rowOff>
    </xdr:to>
    <xdr:grpSp>
      <xdr:nvGrpSpPr>
        <xdr:cNvPr id="30775" name="Group 4"/>
        <xdr:cNvGrpSpPr>
          <a:grpSpLocks noChangeAspect="1"/>
        </xdr:cNvGrpSpPr>
      </xdr:nvGrpSpPr>
      <xdr:grpSpPr bwMode="auto">
        <a:xfrm>
          <a:off x="476250" y="714375"/>
          <a:ext cx="7258050" cy="5172075"/>
          <a:chOff x="0" y="0"/>
          <a:chExt cx="954" cy="767"/>
        </a:xfrm>
      </xdr:grpSpPr>
      <xdr:sp macro="" textlink="">
        <xdr:nvSpPr>
          <xdr:cNvPr id="30779"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0791" name="Pendler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3" name="Pendler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5" name="Pendler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7" name="Pendler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9" name="Pendler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80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0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080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080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0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M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A513D78-2D51-44DE-A56C-D0A3ED8EDAE4}" type="TxLink">
              <a:rPr lang="en-US" sz="800" b="0" i="0" u="none" strike="noStrike" baseline="0">
                <a:solidFill>
                  <a:srgbClr val="000000"/>
                </a:solidFill>
                <a:latin typeface="Arial"/>
                <a:cs typeface="Arial"/>
              </a:rPr>
              <a:pPr algn="l" rtl="0">
                <a:defRPr sz="1000"/>
              </a:pPr>
              <a:t>18,9</a:t>
            </a:fld>
            <a:endParaRPr lang="de-DE" sz="800" b="0" i="0" u="none" strike="noStrike" baseline="0">
              <a:solidFill>
                <a:srgbClr val="000000"/>
              </a:solidFill>
              <a:latin typeface="Arial"/>
              <a:cs typeface="Arial"/>
            </a:endParaRPr>
          </a:p>
        </xdr:txBody>
      </xdr:sp>
      <xdr:sp macro="" textlink="Pendler!M24">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96A45644-FB05-4402-9938-D508E933F1A4}" type="TxLink">
              <a:rPr lang="en-US" sz="800" b="0" i="0" u="none" strike="noStrike" baseline="0">
                <a:solidFill>
                  <a:srgbClr val="000000"/>
                </a:solidFill>
                <a:latin typeface="Arial"/>
                <a:cs typeface="Arial"/>
              </a:rPr>
              <a:pPr algn="l" rtl="0">
                <a:defRPr sz="1000"/>
              </a:pPr>
              <a:t>1,0</a:t>
            </a:fld>
            <a:endParaRPr lang="de-DE" sz="800" b="0" i="0" u="none" strike="noStrike" baseline="0">
              <a:solidFill>
                <a:srgbClr val="000000"/>
              </a:solidFill>
              <a:latin typeface="Arial"/>
              <a:cs typeface="Arial"/>
            </a:endParaRPr>
          </a:p>
        </xdr:txBody>
      </xdr:sp>
      <xdr:sp macro="" textlink="Pendler!M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7701CF8C-74AB-4801-BA8D-6E3CE219AB52}" type="TxLink">
              <a:rPr lang="en-US" sz="800" b="0" i="0" u="none" strike="noStrike" baseline="0">
                <a:solidFill>
                  <a:srgbClr val="000000"/>
                </a:solidFill>
                <a:latin typeface="Arial"/>
                <a:cs typeface="Arial"/>
              </a:rPr>
              <a:pPr algn="l" rtl="0">
                <a:defRPr sz="1000"/>
              </a:pPr>
              <a:t>0,5</a:t>
            </a:fld>
            <a:endParaRPr lang="de-DE" sz="800" b="0" i="0" u="none" strike="noStrike" baseline="0">
              <a:solidFill>
                <a:srgbClr val="000000"/>
              </a:solidFill>
              <a:latin typeface="Arial"/>
              <a:cs typeface="Arial"/>
            </a:endParaRPr>
          </a:p>
        </xdr:txBody>
      </xdr:sp>
      <xdr:sp macro="" textlink="Pendler!M21">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DE31B1BB-8407-4CE6-A3F3-5430B420853A}" type="TxLink">
              <a:rPr lang="en-US" sz="800" b="0" i="0" u="none" strike="noStrike" baseline="0">
                <a:solidFill>
                  <a:srgbClr val="000000"/>
                </a:solidFill>
                <a:latin typeface="Arial"/>
                <a:cs typeface="Arial"/>
              </a:rPr>
              <a:pPr algn="l" rtl="0">
                <a:defRPr sz="1000"/>
              </a:pPr>
              <a:t>0,9</a:t>
            </a:fld>
            <a:endParaRPr lang="de-DE" sz="800" b="0" i="0" u="none" strike="noStrike" baseline="0">
              <a:solidFill>
                <a:srgbClr val="000000"/>
              </a:solidFill>
              <a:latin typeface="Arial"/>
              <a:cs typeface="Arial"/>
            </a:endParaRPr>
          </a:p>
        </xdr:txBody>
      </xdr:sp>
      <xdr:sp macro="" textlink="Pendler!M22">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8C650E0-C214-483A-86F9-27555A2A41AD}" type="TxLink">
              <a:rPr lang="en-US" sz="800" b="0" i="0" u="none" strike="noStrike" baseline="0">
                <a:solidFill>
                  <a:srgbClr val="000000"/>
                </a:solidFill>
                <a:latin typeface="Arial"/>
                <a:cs typeface="Arial"/>
              </a:rPr>
              <a:pPr algn="l" rtl="0">
                <a:defRPr sz="1000"/>
              </a:pPr>
              <a:t>1,0</a:t>
            </a:fld>
            <a:endParaRPr lang="de-DE" sz="800" b="0" i="0" u="none" strike="noStrike" baseline="0">
              <a:solidFill>
                <a:srgbClr val="000000"/>
              </a:solidFill>
              <a:latin typeface="Arial"/>
              <a:cs typeface="Arial"/>
            </a:endParaRPr>
          </a:p>
        </xdr:txBody>
      </xdr:sp>
    </xdr:grpSp>
    <xdr:clientData/>
  </xdr:twoCellAnchor>
  <xdr:twoCellAnchor>
    <xdr:from>
      <xdr:col>7</xdr:col>
      <xdr:colOff>371475</xdr:colOff>
      <xdr:row>29</xdr:row>
      <xdr:rowOff>66675</xdr:rowOff>
    </xdr:from>
    <xdr:to>
      <xdr:col>7</xdr:col>
      <xdr:colOff>609600</xdr:colOff>
      <xdr:row>29</xdr:row>
      <xdr:rowOff>133350</xdr:rowOff>
    </xdr:to>
    <xdr:sp macro="" textlink="">
      <xdr:nvSpPr>
        <xdr:cNvPr id="30776" name="Rectangle 62"/>
        <xdr:cNvSpPr>
          <a:spLocks noChangeArrowheads="1"/>
        </xdr:cNvSpPr>
      </xdr:nvSpPr>
      <xdr:spPr bwMode="auto">
        <a:xfrm>
          <a:off x="6238875" y="54864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323850</xdr:colOff>
      <xdr:row>29</xdr:row>
      <xdr:rowOff>38100</xdr:rowOff>
    </xdr:from>
    <xdr:to>
      <xdr:col>8</xdr:col>
      <xdr:colOff>498774</xdr:colOff>
      <xdr:row>29</xdr:row>
      <xdr:rowOff>154513</xdr:rowOff>
    </xdr:to>
    <xdr:sp macro="" textlink="">
      <xdr:nvSpPr>
        <xdr:cNvPr id="54" name="Rectangle 18"/>
        <xdr:cNvSpPr>
          <a:spLocks noChangeArrowheads="1"/>
        </xdr:cNvSpPr>
      </xdr:nvSpPr>
      <xdr:spPr bwMode="auto">
        <a:xfrm>
          <a:off x="7029450" y="55340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781050</xdr:colOff>
      <xdr:row>29</xdr:row>
      <xdr:rowOff>38100</xdr:rowOff>
    </xdr:from>
    <xdr:to>
      <xdr:col>8</xdr:col>
      <xdr:colOff>285750</xdr:colOff>
      <xdr:row>30</xdr:row>
      <xdr:rowOff>19050</xdr:rowOff>
    </xdr:to>
    <xdr:sp macro="" textlink="">
      <xdr:nvSpPr>
        <xdr:cNvPr id="55" name="Rectangle 18"/>
        <xdr:cNvSpPr>
          <a:spLocks noChangeArrowheads="1"/>
        </xdr:cNvSpPr>
      </xdr:nvSpPr>
      <xdr:spPr bwMode="auto">
        <a:xfrm>
          <a:off x="6648450" y="55340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30701\Ablagen\AnalytikRepo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BA-Daten\Statistik\Statistik-Allgemein\Datenzentrum\Foerderung\Aufbereitung\AMP_2007\Aufbereitung\AMP_Monatsheft\Heft\heft_amp_2007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A-Daten/Statistik/4804_Analysen_Reporting/Reports/AMR/Produktion/1%20Deckblatt_MDX.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33019\DFS\Vorlage_ALO-Rechtskreisvergleich.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030401\DFS\Analytik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Daten/Statistik/Pinnwand/Arbeitsgruppen_Projekte/Fachkreise/FK_Regionaldaten/intern/Grunddaten/Grunddatendatei_NEO-Struktur.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atistik.arbeitsagentur.de/Statistikdaten/Detail/201104/iiia4/markt/markt-d-0-xl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Zeichen"/>
      <sheetName val="Hinweise"/>
      <sheetName val="Inhaltsverzeichnis"/>
      <sheetName val="Statistik-Infoseite"/>
      <sheetName val="Texte"/>
      <sheetName val="i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1 ALO-RK-Tab"/>
      <sheetName val="1.1 ALO-RK-Grafik"/>
      <sheetName val="2.1 ALO-Struktur-Tab"/>
      <sheetName val="2.1 ALO-Struktur-Grafik"/>
      <sheetName val="3.1  ALO-ALG-Tab"/>
      <sheetName val="3.1 ALO-ALG-Grafik"/>
      <sheetName val="3.2  ALO-ALG-SGB II-Tab"/>
      <sheetName val="3.2 ALO-ALG-SGB II-Grafik"/>
      <sheetName val="3.3  ALO-ALG-Saison-Tab"/>
      <sheetName val="3.3 ALO-ALG-Saison-Grafik"/>
      <sheetName val="4.1 ALO-SGB III-Tab"/>
      <sheetName val="4.2 ALO-SGB II-Tab"/>
      <sheetName val="4.3 Zug-Abg-Raten-Tab"/>
      <sheetName val="4.3  Zug-Abg-Quoten-Grafik"/>
      <sheetName val="5.1 Beweg-SGB III-Tab"/>
      <sheetName val="5.2 Beweg-SGB II-ozkT-Tab"/>
      <sheetName val="5.3 Schaubild 1"/>
      <sheetName val="5.4 Schaubild 2"/>
      <sheetName val="6.1 Entlastung-SGB III-Tab"/>
      <sheetName val="6.1 Entlastung-SGB III-Grafik"/>
      <sheetName val="6.2 Entlastung-SGB II-Tab"/>
      <sheetName val="6.2 Entlastung-SGB II-Grafik"/>
      <sheetName val="Meth.Erl."/>
      <sheetName val="Anhang 1"/>
      <sheetName val="Anhang 2"/>
      <sheetName val="Anhang 3"/>
      <sheetName val="Anhang 4"/>
      <sheetName val="Anhang 5"/>
      <sheetName val="Statistik"/>
    </sheetNames>
    <sheetDataSet>
      <sheetData sheetId="0">
        <row r="101">
          <cell r="B101">
            <v>38353</v>
          </cell>
        </row>
        <row r="102">
          <cell r="B102">
            <v>38384</v>
          </cell>
        </row>
        <row r="103">
          <cell r="B103">
            <v>38412</v>
          </cell>
        </row>
        <row r="104">
          <cell r="B104">
            <v>38443</v>
          </cell>
        </row>
        <row r="105">
          <cell r="B105">
            <v>38473</v>
          </cell>
        </row>
        <row r="106">
          <cell r="B106">
            <v>38504</v>
          </cell>
        </row>
        <row r="107">
          <cell r="B107">
            <v>38534</v>
          </cell>
        </row>
        <row r="108">
          <cell r="B108">
            <v>38565</v>
          </cell>
        </row>
        <row r="109">
          <cell r="B109">
            <v>38596</v>
          </cell>
        </row>
        <row r="110">
          <cell r="B110">
            <v>38626</v>
          </cell>
        </row>
        <row r="111">
          <cell r="B111">
            <v>38657</v>
          </cell>
        </row>
        <row r="112">
          <cell r="B112">
            <v>38687</v>
          </cell>
        </row>
        <row r="113">
          <cell r="B113">
            <v>38718</v>
          </cell>
        </row>
        <row r="114">
          <cell r="B114">
            <v>38749</v>
          </cell>
        </row>
        <row r="115">
          <cell r="B115">
            <v>38777</v>
          </cell>
        </row>
        <row r="116">
          <cell r="B116">
            <v>38808</v>
          </cell>
        </row>
        <row r="117">
          <cell r="B117">
            <v>38838</v>
          </cell>
        </row>
        <row r="118">
          <cell r="B118">
            <v>38869</v>
          </cell>
        </row>
        <row r="119">
          <cell r="B119">
            <v>38899</v>
          </cell>
        </row>
        <row r="120">
          <cell r="B120">
            <v>38930</v>
          </cell>
        </row>
        <row r="121">
          <cell r="B121">
            <v>38961</v>
          </cell>
        </row>
        <row r="122">
          <cell r="B122">
            <v>38991</v>
          </cell>
        </row>
        <row r="123">
          <cell r="B123">
            <v>39022</v>
          </cell>
        </row>
        <row r="124">
          <cell r="B124">
            <v>39052</v>
          </cell>
        </row>
        <row r="125">
          <cell r="B125">
            <v>39083</v>
          </cell>
        </row>
        <row r="126">
          <cell r="B126">
            <v>39114</v>
          </cell>
        </row>
        <row r="127">
          <cell r="B127">
            <v>39142</v>
          </cell>
        </row>
        <row r="128">
          <cell r="B128">
            <v>39173</v>
          </cell>
        </row>
        <row r="129">
          <cell r="B129">
            <v>39203</v>
          </cell>
        </row>
        <row r="130">
          <cell r="B130">
            <v>39234</v>
          </cell>
        </row>
        <row r="131">
          <cell r="B131">
            <v>39264</v>
          </cell>
        </row>
        <row r="132">
          <cell r="B132">
            <v>39295</v>
          </cell>
        </row>
        <row r="133">
          <cell r="B133">
            <v>39326</v>
          </cell>
        </row>
        <row r="134">
          <cell r="B134">
            <v>39356</v>
          </cell>
        </row>
        <row r="135">
          <cell r="B135">
            <v>39387</v>
          </cell>
        </row>
        <row r="136">
          <cell r="B136">
            <v>39417</v>
          </cell>
        </row>
        <row r="137">
          <cell r="B137">
            <v>39448</v>
          </cell>
        </row>
        <row r="138">
          <cell r="B138">
            <v>39479</v>
          </cell>
        </row>
        <row r="139">
          <cell r="B139">
            <v>39508</v>
          </cell>
        </row>
        <row r="140">
          <cell r="B140">
            <v>39539</v>
          </cell>
        </row>
        <row r="141">
          <cell r="B141">
            <v>39569</v>
          </cell>
        </row>
        <row r="142">
          <cell r="B142">
            <v>39600</v>
          </cell>
        </row>
        <row r="143">
          <cell r="B143">
            <v>39630</v>
          </cell>
        </row>
        <row r="144">
          <cell r="B144">
            <v>39661</v>
          </cell>
        </row>
        <row r="145">
          <cell r="B145">
            <v>39692</v>
          </cell>
        </row>
        <row r="146">
          <cell r="B146">
            <v>39722</v>
          </cell>
        </row>
        <row r="147">
          <cell r="B147">
            <v>39753</v>
          </cell>
        </row>
        <row r="148">
          <cell r="B148">
            <v>39783</v>
          </cell>
        </row>
        <row r="149">
          <cell r="B149">
            <v>39814</v>
          </cell>
        </row>
        <row r="150">
          <cell r="B150">
            <v>39845</v>
          </cell>
        </row>
        <row r="151">
          <cell r="B151">
            <v>39873</v>
          </cell>
        </row>
        <row r="152">
          <cell r="B152">
            <v>39904</v>
          </cell>
        </row>
        <row r="153">
          <cell r="B153">
            <v>39934</v>
          </cell>
        </row>
        <row r="154">
          <cell r="B154">
            <v>39965</v>
          </cell>
        </row>
        <row r="155">
          <cell r="B155">
            <v>39995</v>
          </cell>
        </row>
        <row r="156">
          <cell r="B156">
            <v>40026</v>
          </cell>
        </row>
        <row r="157">
          <cell r="B157">
            <v>40057</v>
          </cell>
        </row>
        <row r="158">
          <cell r="B158">
            <v>40087</v>
          </cell>
        </row>
        <row r="159">
          <cell r="B159">
            <v>40118</v>
          </cell>
        </row>
        <row r="160">
          <cell r="B160">
            <v>40148</v>
          </cell>
        </row>
        <row r="161">
          <cell r="B161">
            <v>40179</v>
          </cell>
        </row>
        <row r="162">
          <cell r="B162">
            <v>40210</v>
          </cell>
        </row>
        <row r="163">
          <cell r="B163">
            <v>40238</v>
          </cell>
        </row>
        <row r="164">
          <cell r="B164">
            <v>40269</v>
          </cell>
        </row>
        <row r="165">
          <cell r="B165">
            <v>40299</v>
          </cell>
        </row>
        <row r="166">
          <cell r="B166">
            <v>40330</v>
          </cell>
        </row>
        <row r="167">
          <cell r="B167">
            <v>40360</v>
          </cell>
        </row>
        <row r="168">
          <cell r="B168">
            <v>40391</v>
          </cell>
        </row>
        <row r="169">
          <cell r="B169">
            <v>40422</v>
          </cell>
        </row>
        <row r="170">
          <cell r="B170">
            <v>40452</v>
          </cell>
        </row>
        <row r="171">
          <cell r="B171">
            <v>40483</v>
          </cell>
        </row>
        <row r="172">
          <cell r="B172">
            <v>40513</v>
          </cell>
        </row>
        <row r="173">
          <cell r="B173">
            <v>40544</v>
          </cell>
        </row>
        <row r="174">
          <cell r="B174">
            <v>40575</v>
          </cell>
        </row>
        <row r="175">
          <cell r="B175">
            <v>40603</v>
          </cell>
        </row>
        <row r="176">
          <cell r="B176">
            <v>40634</v>
          </cell>
        </row>
        <row r="177">
          <cell r="B177">
            <v>40664</v>
          </cell>
        </row>
        <row r="178">
          <cell r="B178">
            <v>40695</v>
          </cell>
        </row>
        <row r="179">
          <cell r="B179">
            <v>40725</v>
          </cell>
        </row>
        <row r="180">
          <cell r="B180">
            <v>40756</v>
          </cell>
        </row>
        <row r="181">
          <cell r="B181">
            <v>40787</v>
          </cell>
        </row>
        <row r="182">
          <cell r="B182">
            <v>40817</v>
          </cell>
        </row>
        <row r="183">
          <cell r="B183">
            <v>40848</v>
          </cell>
        </row>
        <row r="184">
          <cell r="B184">
            <v>40878</v>
          </cell>
        </row>
      </sheetData>
      <sheetData sheetId="1" refreshError="1"/>
      <sheetData sheetId="2" refreshError="1"/>
      <sheetData sheetId="3" refreshError="1"/>
      <sheetData sheetId="4">
        <row r="101">
          <cell r="B101">
            <v>38353</v>
          </cell>
        </row>
        <row r="102">
          <cell r="B102">
            <v>38384</v>
          </cell>
        </row>
        <row r="103">
          <cell r="B103">
            <v>38412</v>
          </cell>
        </row>
        <row r="104">
          <cell r="B104">
            <v>38443</v>
          </cell>
        </row>
        <row r="105">
          <cell r="B105">
            <v>38473</v>
          </cell>
        </row>
        <row r="106">
          <cell r="B106">
            <v>38504</v>
          </cell>
        </row>
        <row r="107">
          <cell r="B107">
            <v>38534</v>
          </cell>
        </row>
        <row r="108">
          <cell r="B108">
            <v>38565</v>
          </cell>
        </row>
        <row r="109">
          <cell r="B109">
            <v>38596</v>
          </cell>
        </row>
        <row r="110">
          <cell r="B110">
            <v>38626</v>
          </cell>
        </row>
        <row r="111">
          <cell r="B111">
            <v>38657</v>
          </cell>
        </row>
        <row r="112">
          <cell r="B112">
            <v>38687</v>
          </cell>
        </row>
        <row r="113">
          <cell r="B113">
            <v>38718</v>
          </cell>
        </row>
        <row r="114">
          <cell r="B114">
            <v>38749</v>
          </cell>
        </row>
        <row r="115">
          <cell r="B115">
            <v>38777</v>
          </cell>
        </row>
        <row r="116">
          <cell r="B116">
            <v>38808</v>
          </cell>
        </row>
        <row r="117">
          <cell r="B117">
            <v>38838</v>
          </cell>
        </row>
        <row r="118">
          <cell r="B118">
            <v>38869</v>
          </cell>
        </row>
        <row r="119">
          <cell r="B119">
            <v>38899</v>
          </cell>
        </row>
        <row r="120">
          <cell r="B120">
            <v>38930</v>
          </cell>
        </row>
        <row r="121">
          <cell r="B121">
            <v>38961</v>
          </cell>
        </row>
        <row r="122">
          <cell r="B122">
            <v>38991</v>
          </cell>
        </row>
        <row r="123">
          <cell r="B123">
            <v>39022</v>
          </cell>
        </row>
        <row r="124">
          <cell r="B124">
            <v>39052</v>
          </cell>
        </row>
        <row r="125">
          <cell r="B125">
            <v>39083</v>
          </cell>
        </row>
        <row r="126">
          <cell r="B126">
            <v>39114</v>
          </cell>
        </row>
        <row r="127">
          <cell r="B127">
            <v>39142</v>
          </cell>
        </row>
        <row r="128">
          <cell r="B128">
            <v>39173</v>
          </cell>
        </row>
        <row r="129">
          <cell r="B129">
            <v>39203</v>
          </cell>
        </row>
        <row r="130">
          <cell r="B130">
            <v>39234</v>
          </cell>
        </row>
        <row r="131">
          <cell r="B131">
            <v>39264</v>
          </cell>
        </row>
        <row r="132">
          <cell r="B132">
            <v>39295</v>
          </cell>
        </row>
        <row r="133">
          <cell r="B133">
            <v>39326</v>
          </cell>
        </row>
        <row r="134">
          <cell r="B134">
            <v>39356</v>
          </cell>
        </row>
        <row r="135">
          <cell r="B135">
            <v>39387</v>
          </cell>
        </row>
        <row r="136">
          <cell r="B136">
            <v>39417</v>
          </cell>
        </row>
        <row r="137">
          <cell r="B137">
            <v>39448</v>
          </cell>
        </row>
        <row r="138">
          <cell r="B138">
            <v>39479</v>
          </cell>
        </row>
        <row r="139">
          <cell r="B139">
            <v>39508</v>
          </cell>
        </row>
        <row r="140">
          <cell r="B140">
            <v>39539</v>
          </cell>
        </row>
        <row r="141">
          <cell r="B141">
            <v>39569</v>
          </cell>
        </row>
        <row r="142">
          <cell r="B142">
            <v>39600</v>
          </cell>
        </row>
        <row r="143">
          <cell r="B143">
            <v>39630</v>
          </cell>
        </row>
        <row r="144">
          <cell r="B144">
            <v>39661</v>
          </cell>
        </row>
        <row r="145">
          <cell r="B145">
            <v>39692</v>
          </cell>
        </row>
        <row r="146">
          <cell r="B146">
            <v>39722</v>
          </cell>
        </row>
        <row r="147">
          <cell r="B147">
            <v>39753</v>
          </cell>
        </row>
        <row r="148">
          <cell r="B148">
            <v>39783</v>
          </cell>
        </row>
        <row r="149">
          <cell r="B149">
            <v>39814</v>
          </cell>
        </row>
        <row r="150">
          <cell r="B150">
            <v>39845</v>
          </cell>
        </row>
        <row r="151">
          <cell r="B151">
            <v>39873</v>
          </cell>
        </row>
        <row r="152">
          <cell r="B152">
            <v>39904</v>
          </cell>
        </row>
        <row r="153">
          <cell r="B153">
            <v>39934</v>
          </cell>
        </row>
        <row r="154">
          <cell r="B154">
            <v>39965</v>
          </cell>
        </row>
        <row r="155">
          <cell r="B155">
            <v>39995</v>
          </cell>
        </row>
        <row r="156">
          <cell r="B156">
            <v>40026</v>
          </cell>
        </row>
        <row r="157">
          <cell r="B157">
            <v>40057</v>
          </cell>
        </row>
        <row r="158">
          <cell r="B158">
            <v>40087</v>
          </cell>
        </row>
        <row r="159">
          <cell r="B159">
            <v>40118</v>
          </cell>
        </row>
        <row r="160">
          <cell r="B160">
            <v>40148</v>
          </cell>
        </row>
        <row r="161">
          <cell r="B161">
            <v>40179</v>
          </cell>
        </row>
        <row r="162">
          <cell r="B162">
            <v>40210</v>
          </cell>
        </row>
        <row r="163">
          <cell r="B163">
            <v>40238</v>
          </cell>
        </row>
        <row r="164">
          <cell r="B164">
            <v>40269</v>
          </cell>
        </row>
        <row r="165">
          <cell r="B165">
            <v>40299</v>
          </cell>
        </row>
        <row r="166">
          <cell r="B166">
            <v>40330</v>
          </cell>
        </row>
        <row r="167">
          <cell r="B167">
            <v>40360</v>
          </cell>
        </row>
        <row r="168">
          <cell r="B168">
            <v>40391</v>
          </cell>
        </row>
        <row r="169">
          <cell r="B169">
            <v>40422</v>
          </cell>
        </row>
        <row r="170">
          <cell r="B170">
            <v>40452</v>
          </cell>
        </row>
        <row r="171">
          <cell r="B171">
            <v>40483</v>
          </cell>
        </row>
        <row r="172">
          <cell r="B172">
            <v>40513</v>
          </cell>
        </row>
      </sheetData>
      <sheetData sheetId="5" refreshError="1"/>
      <sheetData sheetId="6" refreshError="1"/>
      <sheetData sheetId="7" refreshError="1"/>
      <sheetData sheetId="8">
        <row r="101">
          <cell r="B101">
            <v>38718</v>
          </cell>
        </row>
        <row r="102">
          <cell r="B102">
            <v>38749</v>
          </cell>
        </row>
        <row r="103">
          <cell r="B103">
            <v>38777</v>
          </cell>
        </row>
        <row r="104">
          <cell r="B104">
            <v>38808</v>
          </cell>
        </row>
        <row r="105">
          <cell r="B105">
            <v>38838</v>
          </cell>
        </row>
        <row r="106">
          <cell r="B106">
            <v>38869</v>
          </cell>
        </row>
        <row r="107">
          <cell r="B107">
            <v>38899</v>
          </cell>
        </row>
        <row r="108">
          <cell r="B108">
            <v>38930</v>
          </cell>
        </row>
        <row r="109">
          <cell r="B109">
            <v>38961</v>
          </cell>
        </row>
        <row r="110">
          <cell r="B110">
            <v>38991</v>
          </cell>
        </row>
        <row r="111">
          <cell r="B111">
            <v>39022</v>
          </cell>
        </row>
        <row r="112">
          <cell r="B112">
            <v>39052</v>
          </cell>
        </row>
        <row r="113">
          <cell r="B113">
            <v>39083</v>
          </cell>
        </row>
        <row r="114">
          <cell r="B114">
            <v>39114</v>
          </cell>
        </row>
        <row r="115">
          <cell r="B115">
            <v>39142</v>
          </cell>
        </row>
        <row r="116">
          <cell r="B116">
            <v>39173</v>
          </cell>
        </row>
        <row r="117">
          <cell r="B117">
            <v>39203</v>
          </cell>
        </row>
        <row r="118">
          <cell r="B118">
            <v>39234</v>
          </cell>
        </row>
        <row r="119">
          <cell r="B119">
            <v>39264</v>
          </cell>
        </row>
        <row r="120">
          <cell r="B120">
            <v>39295</v>
          </cell>
        </row>
        <row r="121">
          <cell r="B121">
            <v>39326</v>
          </cell>
        </row>
        <row r="122">
          <cell r="B122">
            <v>39356</v>
          </cell>
        </row>
        <row r="123">
          <cell r="B123">
            <v>39387</v>
          </cell>
        </row>
        <row r="124">
          <cell r="B124">
            <v>39417</v>
          </cell>
        </row>
        <row r="125">
          <cell r="B125">
            <v>39448</v>
          </cell>
        </row>
        <row r="126">
          <cell r="B126">
            <v>39479</v>
          </cell>
        </row>
        <row r="127">
          <cell r="B127">
            <v>39508</v>
          </cell>
        </row>
        <row r="128">
          <cell r="B128">
            <v>39539</v>
          </cell>
        </row>
        <row r="129">
          <cell r="B129">
            <v>39569</v>
          </cell>
        </row>
        <row r="130">
          <cell r="B130">
            <v>39600</v>
          </cell>
        </row>
        <row r="131">
          <cell r="B131">
            <v>39630</v>
          </cell>
        </row>
        <row r="132">
          <cell r="B132">
            <v>39661</v>
          </cell>
        </row>
        <row r="133">
          <cell r="B133">
            <v>39692</v>
          </cell>
        </row>
        <row r="134">
          <cell r="B134">
            <v>39722</v>
          </cell>
        </row>
        <row r="135">
          <cell r="B135">
            <v>39753</v>
          </cell>
        </row>
        <row r="136">
          <cell r="B136">
            <v>39783</v>
          </cell>
        </row>
        <row r="137">
          <cell r="B137">
            <v>39814</v>
          </cell>
        </row>
        <row r="138">
          <cell r="B138">
            <v>39845</v>
          </cell>
        </row>
        <row r="139">
          <cell r="B139">
            <v>39873</v>
          </cell>
        </row>
        <row r="140">
          <cell r="B140">
            <v>39904</v>
          </cell>
        </row>
        <row r="141">
          <cell r="B141">
            <v>39934</v>
          </cell>
        </row>
        <row r="142">
          <cell r="B142">
            <v>39965</v>
          </cell>
        </row>
        <row r="143">
          <cell r="B143">
            <v>39995</v>
          </cell>
        </row>
        <row r="144">
          <cell r="B144">
            <v>40026</v>
          </cell>
        </row>
        <row r="145">
          <cell r="B145">
            <v>40057</v>
          </cell>
        </row>
        <row r="146">
          <cell r="B146">
            <v>40087</v>
          </cell>
        </row>
        <row r="147">
          <cell r="B147">
            <v>40118</v>
          </cell>
        </row>
        <row r="148">
          <cell r="B148">
            <v>40148</v>
          </cell>
        </row>
        <row r="149">
          <cell r="B149">
            <v>40179</v>
          </cell>
        </row>
        <row r="150">
          <cell r="B150">
            <v>40210</v>
          </cell>
        </row>
        <row r="151">
          <cell r="B151">
            <v>40238</v>
          </cell>
        </row>
        <row r="152">
          <cell r="B152">
            <v>40269</v>
          </cell>
        </row>
        <row r="153">
          <cell r="B153">
            <v>40299</v>
          </cell>
        </row>
        <row r="154">
          <cell r="B154">
            <v>40330</v>
          </cell>
        </row>
        <row r="155">
          <cell r="B155">
            <v>40360</v>
          </cell>
        </row>
        <row r="156">
          <cell r="B156">
            <v>40391</v>
          </cell>
        </row>
        <row r="157">
          <cell r="B157">
            <v>40422</v>
          </cell>
        </row>
        <row r="158">
          <cell r="B158">
            <v>40452</v>
          </cell>
        </row>
        <row r="159">
          <cell r="B159">
            <v>40483</v>
          </cell>
        </row>
        <row r="160">
          <cell r="B160">
            <v>40513</v>
          </cell>
        </row>
      </sheetData>
      <sheetData sheetId="9" refreshError="1"/>
      <sheetData sheetId="10">
        <row r="101">
          <cell r="B101">
            <v>38353</v>
          </cell>
        </row>
        <row r="102">
          <cell r="B102">
            <v>38384</v>
          </cell>
        </row>
        <row r="103">
          <cell r="B103">
            <v>38412</v>
          </cell>
        </row>
        <row r="104">
          <cell r="B104">
            <v>38443</v>
          </cell>
        </row>
        <row r="105">
          <cell r="B105">
            <v>38473</v>
          </cell>
        </row>
        <row r="106">
          <cell r="B106">
            <v>38504</v>
          </cell>
        </row>
        <row r="107">
          <cell r="B107">
            <v>38534</v>
          </cell>
        </row>
        <row r="108">
          <cell r="B108">
            <v>38565</v>
          </cell>
        </row>
        <row r="109">
          <cell r="B109">
            <v>38596</v>
          </cell>
        </row>
        <row r="110">
          <cell r="B110">
            <v>38626</v>
          </cell>
        </row>
        <row r="111">
          <cell r="B111">
            <v>38657</v>
          </cell>
        </row>
        <row r="112">
          <cell r="B112">
            <v>38687</v>
          </cell>
        </row>
        <row r="113">
          <cell r="B113">
            <v>38718</v>
          </cell>
        </row>
        <row r="114">
          <cell r="B114">
            <v>38749</v>
          </cell>
        </row>
        <row r="115">
          <cell r="B115">
            <v>38777</v>
          </cell>
        </row>
        <row r="116">
          <cell r="B116">
            <v>38808</v>
          </cell>
        </row>
        <row r="117">
          <cell r="B117">
            <v>38838</v>
          </cell>
        </row>
        <row r="118">
          <cell r="B118">
            <v>38869</v>
          </cell>
        </row>
        <row r="119">
          <cell r="B119">
            <v>38899</v>
          </cell>
        </row>
        <row r="120">
          <cell r="B120">
            <v>38930</v>
          </cell>
        </row>
        <row r="121">
          <cell r="B121">
            <v>38961</v>
          </cell>
        </row>
        <row r="122">
          <cell r="B122">
            <v>38991</v>
          </cell>
        </row>
        <row r="123">
          <cell r="B123">
            <v>39022</v>
          </cell>
        </row>
        <row r="124">
          <cell r="B124">
            <v>39052</v>
          </cell>
        </row>
        <row r="125">
          <cell r="B125">
            <v>39083</v>
          </cell>
        </row>
        <row r="126">
          <cell r="B126">
            <v>39114</v>
          </cell>
        </row>
        <row r="127">
          <cell r="B127">
            <v>39142</v>
          </cell>
        </row>
        <row r="128">
          <cell r="B128">
            <v>39173</v>
          </cell>
        </row>
        <row r="129">
          <cell r="B129">
            <v>39203</v>
          </cell>
        </row>
        <row r="130">
          <cell r="B130">
            <v>39234</v>
          </cell>
        </row>
        <row r="131">
          <cell r="B131">
            <v>39264</v>
          </cell>
        </row>
        <row r="132">
          <cell r="B132">
            <v>39295</v>
          </cell>
        </row>
        <row r="133">
          <cell r="B133">
            <v>39326</v>
          </cell>
        </row>
        <row r="134">
          <cell r="B134">
            <v>39356</v>
          </cell>
        </row>
        <row r="135">
          <cell r="B135">
            <v>39387</v>
          </cell>
        </row>
        <row r="136">
          <cell r="B136">
            <v>39417</v>
          </cell>
        </row>
        <row r="137">
          <cell r="B137">
            <v>39448</v>
          </cell>
        </row>
        <row r="138">
          <cell r="B138">
            <v>39479</v>
          </cell>
        </row>
        <row r="139">
          <cell r="B139">
            <v>39508</v>
          </cell>
        </row>
        <row r="140">
          <cell r="B140">
            <v>39539</v>
          </cell>
        </row>
        <row r="141">
          <cell r="B141">
            <v>39569</v>
          </cell>
        </row>
        <row r="142">
          <cell r="B142">
            <v>39600</v>
          </cell>
        </row>
        <row r="143">
          <cell r="B143">
            <v>39630</v>
          </cell>
        </row>
        <row r="144">
          <cell r="B144">
            <v>39661</v>
          </cell>
        </row>
        <row r="145">
          <cell r="B145">
            <v>39692</v>
          </cell>
        </row>
        <row r="146">
          <cell r="B146">
            <v>39722</v>
          </cell>
        </row>
        <row r="147">
          <cell r="B147">
            <v>39753</v>
          </cell>
        </row>
        <row r="148">
          <cell r="B148">
            <v>39783</v>
          </cell>
        </row>
        <row r="149">
          <cell r="B149">
            <v>39814</v>
          </cell>
        </row>
        <row r="150">
          <cell r="B150">
            <v>39845</v>
          </cell>
        </row>
        <row r="151">
          <cell r="B151">
            <v>39873</v>
          </cell>
        </row>
        <row r="152">
          <cell r="B152">
            <v>39904</v>
          </cell>
        </row>
        <row r="153">
          <cell r="B153">
            <v>39934</v>
          </cell>
        </row>
        <row r="154">
          <cell r="B154">
            <v>39965</v>
          </cell>
        </row>
        <row r="155">
          <cell r="B155">
            <v>39995</v>
          </cell>
        </row>
        <row r="156">
          <cell r="B156">
            <v>40026</v>
          </cell>
        </row>
        <row r="157">
          <cell r="B157">
            <v>40057</v>
          </cell>
        </row>
        <row r="158">
          <cell r="B158">
            <v>40087</v>
          </cell>
        </row>
        <row r="159">
          <cell r="B159">
            <v>40118</v>
          </cell>
        </row>
        <row r="160">
          <cell r="B160">
            <v>40148</v>
          </cell>
        </row>
        <row r="161">
          <cell r="B161">
            <v>40179</v>
          </cell>
        </row>
        <row r="162">
          <cell r="B162">
            <v>40210</v>
          </cell>
        </row>
        <row r="163">
          <cell r="B163">
            <v>40238</v>
          </cell>
        </row>
        <row r="164">
          <cell r="B164">
            <v>40269</v>
          </cell>
        </row>
        <row r="165">
          <cell r="B165">
            <v>40299</v>
          </cell>
        </row>
        <row r="166">
          <cell r="B166">
            <v>40330</v>
          </cell>
        </row>
        <row r="167">
          <cell r="B167">
            <v>40360</v>
          </cell>
        </row>
        <row r="168">
          <cell r="B168">
            <v>40391</v>
          </cell>
        </row>
        <row r="169">
          <cell r="B169">
            <v>40422</v>
          </cell>
        </row>
        <row r="170">
          <cell r="B170">
            <v>40452</v>
          </cell>
        </row>
        <row r="171">
          <cell r="B171">
            <v>40483</v>
          </cell>
        </row>
        <row r="172">
          <cell r="B172">
            <v>40513</v>
          </cell>
        </row>
      </sheetData>
      <sheetData sheetId="11" refreshError="1"/>
      <sheetData sheetId="12">
        <row r="101">
          <cell r="B101">
            <v>38353</v>
          </cell>
        </row>
        <row r="102">
          <cell r="B102">
            <v>38384</v>
          </cell>
        </row>
        <row r="103">
          <cell r="B103">
            <v>38412</v>
          </cell>
        </row>
        <row r="104">
          <cell r="B104">
            <v>38443</v>
          </cell>
        </row>
        <row r="105">
          <cell r="B105">
            <v>38473</v>
          </cell>
        </row>
        <row r="106">
          <cell r="B106">
            <v>38504</v>
          </cell>
        </row>
        <row r="107">
          <cell r="B107">
            <v>38534</v>
          </cell>
        </row>
        <row r="108">
          <cell r="B108">
            <v>38565</v>
          </cell>
        </row>
        <row r="109">
          <cell r="B109">
            <v>38596</v>
          </cell>
        </row>
        <row r="110">
          <cell r="B110">
            <v>38626</v>
          </cell>
        </row>
        <row r="111">
          <cell r="B111">
            <v>38657</v>
          </cell>
        </row>
        <row r="112">
          <cell r="B112">
            <v>38687</v>
          </cell>
        </row>
        <row r="113">
          <cell r="B113">
            <v>38718</v>
          </cell>
        </row>
        <row r="114">
          <cell r="B114">
            <v>38749</v>
          </cell>
        </row>
        <row r="115">
          <cell r="B115">
            <v>38777</v>
          </cell>
        </row>
        <row r="116">
          <cell r="B116">
            <v>38808</v>
          </cell>
        </row>
        <row r="117">
          <cell r="B117">
            <v>38838</v>
          </cell>
        </row>
        <row r="118">
          <cell r="B118">
            <v>38869</v>
          </cell>
        </row>
        <row r="119">
          <cell r="B119">
            <v>38899</v>
          </cell>
        </row>
        <row r="120">
          <cell r="B120">
            <v>38930</v>
          </cell>
        </row>
        <row r="121">
          <cell r="B121">
            <v>38961</v>
          </cell>
        </row>
        <row r="122">
          <cell r="B122">
            <v>38991</v>
          </cell>
        </row>
        <row r="123">
          <cell r="B123">
            <v>39022</v>
          </cell>
        </row>
        <row r="124">
          <cell r="B124">
            <v>39052</v>
          </cell>
        </row>
        <row r="125">
          <cell r="B125">
            <v>39083</v>
          </cell>
        </row>
        <row r="126">
          <cell r="B126">
            <v>39114</v>
          </cell>
        </row>
        <row r="127">
          <cell r="B127">
            <v>39142</v>
          </cell>
        </row>
        <row r="128">
          <cell r="B128">
            <v>39173</v>
          </cell>
        </row>
        <row r="129">
          <cell r="B129">
            <v>39203</v>
          </cell>
        </row>
        <row r="130">
          <cell r="B130">
            <v>39234</v>
          </cell>
        </row>
        <row r="131">
          <cell r="B131">
            <v>39264</v>
          </cell>
        </row>
        <row r="132">
          <cell r="B132">
            <v>39295</v>
          </cell>
        </row>
        <row r="133">
          <cell r="B133">
            <v>39326</v>
          </cell>
        </row>
        <row r="134">
          <cell r="B134">
            <v>39356</v>
          </cell>
        </row>
        <row r="135">
          <cell r="B135">
            <v>39387</v>
          </cell>
        </row>
        <row r="136">
          <cell r="B136">
            <v>39417</v>
          </cell>
        </row>
        <row r="137">
          <cell r="B137">
            <v>39448</v>
          </cell>
        </row>
        <row r="138">
          <cell r="B138">
            <v>39479</v>
          </cell>
        </row>
        <row r="139">
          <cell r="B139">
            <v>39508</v>
          </cell>
        </row>
        <row r="140">
          <cell r="B140">
            <v>39539</v>
          </cell>
        </row>
        <row r="141">
          <cell r="B141">
            <v>39569</v>
          </cell>
        </row>
        <row r="142">
          <cell r="B142">
            <v>39600</v>
          </cell>
        </row>
        <row r="143">
          <cell r="B143">
            <v>39630</v>
          </cell>
        </row>
        <row r="144">
          <cell r="B144">
            <v>39661</v>
          </cell>
        </row>
        <row r="145">
          <cell r="B145">
            <v>39692</v>
          </cell>
        </row>
        <row r="146">
          <cell r="B146">
            <v>39722</v>
          </cell>
        </row>
        <row r="147">
          <cell r="B147">
            <v>39753</v>
          </cell>
        </row>
        <row r="148">
          <cell r="B148">
            <v>39783</v>
          </cell>
        </row>
        <row r="149">
          <cell r="B149">
            <v>39814</v>
          </cell>
        </row>
        <row r="150">
          <cell r="B150">
            <v>39845</v>
          </cell>
        </row>
        <row r="151">
          <cell r="B151">
            <v>39873</v>
          </cell>
        </row>
        <row r="152">
          <cell r="B152">
            <v>39904</v>
          </cell>
        </row>
        <row r="153">
          <cell r="B153">
            <v>39934</v>
          </cell>
        </row>
        <row r="154">
          <cell r="B154">
            <v>39965</v>
          </cell>
        </row>
        <row r="155">
          <cell r="B155">
            <v>39995</v>
          </cell>
        </row>
        <row r="156">
          <cell r="B156">
            <v>40026</v>
          </cell>
        </row>
        <row r="157">
          <cell r="B157">
            <v>40057</v>
          </cell>
        </row>
        <row r="158">
          <cell r="B158">
            <v>40087</v>
          </cell>
        </row>
        <row r="159">
          <cell r="B159">
            <v>40118</v>
          </cell>
        </row>
        <row r="160">
          <cell r="B160">
            <v>40148</v>
          </cell>
        </row>
        <row r="161">
          <cell r="B161">
            <v>40179</v>
          </cell>
        </row>
        <row r="162">
          <cell r="B162">
            <v>40210</v>
          </cell>
        </row>
        <row r="163">
          <cell r="B163">
            <v>40238</v>
          </cell>
        </row>
        <row r="164">
          <cell r="B164">
            <v>40269</v>
          </cell>
        </row>
        <row r="165">
          <cell r="B165">
            <v>40299</v>
          </cell>
        </row>
        <row r="166">
          <cell r="B166">
            <v>40330</v>
          </cell>
        </row>
        <row r="167">
          <cell r="B167">
            <v>40360</v>
          </cell>
        </row>
        <row r="168">
          <cell r="B168">
            <v>40391</v>
          </cell>
        </row>
        <row r="169">
          <cell r="B169">
            <v>40422</v>
          </cell>
        </row>
        <row r="170">
          <cell r="B170">
            <v>40452</v>
          </cell>
        </row>
        <row r="171">
          <cell r="B171">
            <v>40483</v>
          </cell>
        </row>
        <row r="172">
          <cell r="B172">
            <v>40513</v>
          </cell>
        </row>
      </sheetData>
      <sheetData sheetId="13" refreshError="1"/>
      <sheetData sheetId="14" refreshError="1"/>
      <sheetData sheetId="15" refreshError="1"/>
      <sheetData sheetId="16">
        <row r="101">
          <cell r="B101">
            <v>38353</v>
          </cell>
        </row>
        <row r="102">
          <cell r="B102">
            <v>38384</v>
          </cell>
        </row>
        <row r="103">
          <cell r="B103">
            <v>38412</v>
          </cell>
        </row>
        <row r="104">
          <cell r="B104">
            <v>38443</v>
          </cell>
        </row>
        <row r="105">
          <cell r="B105">
            <v>38473</v>
          </cell>
        </row>
        <row r="106">
          <cell r="B106">
            <v>38504</v>
          </cell>
        </row>
        <row r="107">
          <cell r="B107">
            <v>38534</v>
          </cell>
        </row>
        <row r="108">
          <cell r="B108">
            <v>38565</v>
          </cell>
        </row>
        <row r="109">
          <cell r="B109">
            <v>38596</v>
          </cell>
        </row>
        <row r="110">
          <cell r="B110">
            <v>38626</v>
          </cell>
        </row>
        <row r="111">
          <cell r="B111">
            <v>38657</v>
          </cell>
        </row>
        <row r="112">
          <cell r="B112">
            <v>38687</v>
          </cell>
        </row>
        <row r="113">
          <cell r="B113">
            <v>38718</v>
          </cell>
        </row>
        <row r="114">
          <cell r="B114">
            <v>38749</v>
          </cell>
        </row>
        <row r="115">
          <cell r="B115">
            <v>38777</v>
          </cell>
        </row>
        <row r="116">
          <cell r="B116">
            <v>38808</v>
          </cell>
        </row>
        <row r="117">
          <cell r="B117">
            <v>38838</v>
          </cell>
        </row>
        <row r="118">
          <cell r="B118">
            <v>38869</v>
          </cell>
        </row>
        <row r="119">
          <cell r="B119">
            <v>38899</v>
          </cell>
        </row>
        <row r="120">
          <cell r="B120">
            <v>38930</v>
          </cell>
        </row>
        <row r="121">
          <cell r="B121">
            <v>38961</v>
          </cell>
        </row>
        <row r="122">
          <cell r="B122">
            <v>38991</v>
          </cell>
        </row>
        <row r="123">
          <cell r="B123">
            <v>39022</v>
          </cell>
        </row>
        <row r="124">
          <cell r="B124">
            <v>39052</v>
          </cell>
        </row>
        <row r="125">
          <cell r="B125">
            <v>39083</v>
          </cell>
        </row>
        <row r="126">
          <cell r="B126">
            <v>39114</v>
          </cell>
        </row>
        <row r="127">
          <cell r="B127">
            <v>39142</v>
          </cell>
        </row>
        <row r="128">
          <cell r="B128">
            <v>39173</v>
          </cell>
        </row>
        <row r="129">
          <cell r="B129">
            <v>39203</v>
          </cell>
        </row>
        <row r="130">
          <cell r="B130">
            <v>39234</v>
          </cell>
        </row>
        <row r="131">
          <cell r="B131">
            <v>39264</v>
          </cell>
        </row>
        <row r="132">
          <cell r="B132">
            <v>39295</v>
          </cell>
        </row>
        <row r="133">
          <cell r="B133">
            <v>39326</v>
          </cell>
        </row>
        <row r="134">
          <cell r="B134">
            <v>39356</v>
          </cell>
        </row>
        <row r="135">
          <cell r="B135">
            <v>39387</v>
          </cell>
        </row>
        <row r="136">
          <cell r="B136">
            <v>39417</v>
          </cell>
        </row>
        <row r="137">
          <cell r="B137">
            <v>39448</v>
          </cell>
        </row>
        <row r="138">
          <cell r="B138">
            <v>39479</v>
          </cell>
        </row>
        <row r="139">
          <cell r="B139">
            <v>39508</v>
          </cell>
        </row>
        <row r="140">
          <cell r="B140">
            <v>39539</v>
          </cell>
        </row>
        <row r="141">
          <cell r="B141">
            <v>39569</v>
          </cell>
        </row>
        <row r="142">
          <cell r="B142">
            <v>39600</v>
          </cell>
        </row>
        <row r="143">
          <cell r="B143">
            <v>39630</v>
          </cell>
        </row>
        <row r="144">
          <cell r="B144">
            <v>39661</v>
          </cell>
        </row>
        <row r="145">
          <cell r="B145">
            <v>39692</v>
          </cell>
        </row>
        <row r="146">
          <cell r="B146">
            <v>39722</v>
          </cell>
        </row>
        <row r="147">
          <cell r="B147">
            <v>39753</v>
          </cell>
        </row>
        <row r="148">
          <cell r="B148">
            <v>39783</v>
          </cell>
        </row>
        <row r="149">
          <cell r="B149">
            <v>39814</v>
          </cell>
        </row>
        <row r="150">
          <cell r="B150">
            <v>39845</v>
          </cell>
        </row>
        <row r="151">
          <cell r="B151">
            <v>39873</v>
          </cell>
        </row>
        <row r="152">
          <cell r="B152">
            <v>39904</v>
          </cell>
        </row>
        <row r="153">
          <cell r="B153">
            <v>39934</v>
          </cell>
        </row>
        <row r="154">
          <cell r="B154">
            <v>39965</v>
          </cell>
        </row>
        <row r="155">
          <cell r="B155">
            <v>39995</v>
          </cell>
        </row>
        <row r="156">
          <cell r="B156">
            <v>40026</v>
          </cell>
        </row>
        <row r="157">
          <cell r="B157">
            <v>40057</v>
          </cell>
        </row>
        <row r="158">
          <cell r="B158">
            <v>40087</v>
          </cell>
        </row>
        <row r="159">
          <cell r="B159">
            <v>40118</v>
          </cell>
        </row>
        <row r="160">
          <cell r="B160">
            <v>40148</v>
          </cell>
        </row>
        <row r="161">
          <cell r="B161">
            <v>40179</v>
          </cell>
        </row>
        <row r="162">
          <cell r="B162">
            <v>40210</v>
          </cell>
        </row>
        <row r="163">
          <cell r="B163">
            <v>40238</v>
          </cell>
        </row>
        <row r="164">
          <cell r="B164">
            <v>40269</v>
          </cell>
        </row>
        <row r="165">
          <cell r="B165">
            <v>40299</v>
          </cell>
        </row>
        <row r="166">
          <cell r="B166">
            <v>40330</v>
          </cell>
        </row>
        <row r="167">
          <cell r="B167">
            <v>40360</v>
          </cell>
        </row>
        <row r="168">
          <cell r="B168">
            <v>40391</v>
          </cell>
        </row>
        <row r="169">
          <cell r="B169">
            <v>40422</v>
          </cell>
        </row>
        <row r="170">
          <cell r="B170">
            <v>40452</v>
          </cell>
        </row>
        <row r="171">
          <cell r="B171">
            <v>40483</v>
          </cell>
        </row>
        <row r="172">
          <cell r="B172">
            <v>40513</v>
          </cell>
        </row>
      </sheetData>
      <sheetData sheetId="17" refreshError="1"/>
      <sheetData sheetId="18" refreshError="1"/>
      <sheetData sheetId="19" refreshError="1"/>
      <sheetData sheetId="20" refreshError="1"/>
      <sheetData sheetId="21" refreshError="1"/>
      <sheetData sheetId="22">
        <row r="101">
          <cell r="B101">
            <v>39083</v>
          </cell>
        </row>
        <row r="102">
          <cell r="B102">
            <v>39114</v>
          </cell>
        </row>
        <row r="103">
          <cell r="B103">
            <v>39142</v>
          </cell>
        </row>
        <row r="104">
          <cell r="B104">
            <v>39173</v>
          </cell>
        </row>
        <row r="105">
          <cell r="B105">
            <v>39203</v>
          </cell>
        </row>
        <row r="106">
          <cell r="B106">
            <v>39234</v>
          </cell>
        </row>
        <row r="107">
          <cell r="B107">
            <v>39264</v>
          </cell>
        </row>
        <row r="108">
          <cell r="B108">
            <v>39295</v>
          </cell>
        </row>
        <row r="109">
          <cell r="B109">
            <v>39326</v>
          </cell>
        </row>
        <row r="110">
          <cell r="B110">
            <v>39356</v>
          </cell>
        </row>
        <row r="111">
          <cell r="B111">
            <v>39387</v>
          </cell>
        </row>
        <row r="112">
          <cell r="B112">
            <v>39417</v>
          </cell>
        </row>
        <row r="113">
          <cell r="B113">
            <v>39448</v>
          </cell>
        </row>
        <row r="114">
          <cell r="B114">
            <v>39479</v>
          </cell>
        </row>
        <row r="115">
          <cell r="B115">
            <v>39508</v>
          </cell>
        </row>
        <row r="116">
          <cell r="B116">
            <v>39539</v>
          </cell>
        </row>
        <row r="117">
          <cell r="B117">
            <v>39569</v>
          </cell>
        </row>
        <row r="118">
          <cell r="B118">
            <v>39600</v>
          </cell>
        </row>
        <row r="119">
          <cell r="B119">
            <v>39630</v>
          </cell>
        </row>
        <row r="120">
          <cell r="B120">
            <v>39661</v>
          </cell>
        </row>
        <row r="121">
          <cell r="B121">
            <v>39692</v>
          </cell>
        </row>
        <row r="122">
          <cell r="B122">
            <v>39722</v>
          </cell>
        </row>
        <row r="123">
          <cell r="B123">
            <v>39753</v>
          </cell>
        </row>
        <row r="124">
          <cell r="B124">
            <v>39783</v>
          </cell>
        </row>
        <row r="125">
          <cell r="B125">
            <v>39814</v>
          </cell>
        </row>
        <row r="126">
          <cell r="B126">
            <v>39845</v>
          </cell>
        </row>
        <row r="127">
          <cell r="B127">
            <v>39873</v>
          </cell>
        </row>
        <row r="128">
          <cell r="B128">
            <v>39904</v>
          </cell>
        </row>
        <row r="129">
          <cell r="B129">
            <v>39934</v>
          </cell>
        </row>
        <row r="130">
          <cell r="B130">
            <v>39965</v>
          </cell>
        </row>
        <row r="131">
          <cell r="B131">
            <v>39995</v>
          </cell>
        </row>
        <row r="132">
          <cell r="B132">
            <v>40026</v>
          </cell>
        </row>
        <row r="133">
          <cell r="B133">
            <v>40057</v>
          </cell>
        </row>
        <row r="134">
          <cell r="B134">
            <v>40087</v>
          </cell>
        </row>
        <row r="135">
          <cell r="B135">
            <v>40118</v>
          </cell>
        </row>
        <row r="136">
          <cell r="B136">
            <v>40148</v>
          </cell>
        </row>
        <row r="137">
          <cell r="B137">
            <v>40179</v>
          </cell>
        </row>
        <row r="138">
          <cell r="B138">
            <v>40210</v>
          </cell>
        </row>
        <row r="139">
          <cell r="B139">
            <v>40238</v>
          </cell>
        </row>
        <row r="140">
          <cell r="B140">
            <v>40269</v>
          </cell>
        </row>
        <row r="141">
          <cell r="B141">
            <v>40299</v>
          </cell>
        </row>
        <row r="142">
          <cell r="B142">
            <v>40330</v>
          </cell>
        </row>
        <row r="143">
          <cell r="B143">
            <v>40360</v>
          </cell>
        </row>
        <row r="144">
          <cell r="B144">
            <v>40391</v>
          </cell>
        </row>
        <row r="145">
          <cell r="B145">
            <v>40422</v>
          </cell>
        </row>
        <row r="146">
          <cell r="B146">
            <v>40452</v>
          </cell>
        </row>
        <row r="147">
          <cell r="B147">
            <v>40483</v>
          </cell>
        </row>
        <row r="148">
          <cell r="B148">
            <v>40513</v>
          </cell>
        </row>
      </sheetData>
      <sheetData sheetId="23" refreshError="1"/>
      <sheetData sheetId="24">
        <row r="101">
          <cell r="B101">
            <v>39083</v>
          </cell>
        </row>
        <row r="102">
          <cell r="B102">
            <v>39114</v>
          </cell>
        </row>
        <row r="103">
          <cell r="B103">
            <v>39142</v>
          </cell>
        </row>
        <row r="104">
          <cell r="B104">
            <v>39173</v>
          </cell>
        </row>
        <row r="105">
          <cell r="B105">
            <v>39203</v>
          </cell>
        </row>
        <row r="106">
          <cell r="B106">
            <v>39234</v>
          </cell>
        </row>
        <row r="107">
          <cell r="B107">
            <v>39264</v>
          </cell>
        </row>
        <row r="108">
          <cell r="B108">
            <v>39295</v>
          </cell>
        </row>
        <row r="109">
          <cell r="B109">
            <v>39326</v>
          </cell>
        </row>
        <row r="110">
          <cell r="B110">
            <v>39356</v>
          </cell>
        </row>
        <row r="111">
          <cell r="B111">
            <v>39387</v>
          </cell>
        </row>
        <row r="112">
          <cell r="B112">
            <v>39417</v>
          </cell>
        </row>
        <row r="113">
          <cell r="B113">
            <v>39448</v>
          </cell>
        </row>
        <row r="114">
          <cell r="B114">
            <v>39479</v>
          </cell>
        </row>
        <row r="115">
          <cell r="B115">
            <v>39508</v>
          </cell>
        </row>
        <row r="116">
          <cell r="B116">
            <v>39539</v>
          </cell>
        </row>
        <row r="117">
          <cell r="B117">
            <v>39569</v>
          </cell>
        </row>
        <row r="118">
          <cell r="B118">
            <v>39600</v>
          </cell>
        </row>
        <row r="119">
          <cell r="B119">
            <v>39630</v>
          </cell>
        </row>
        <row r="120">
          <cell r="B120">
            <v>39661</v>
          </cell>
        </row>
        <row r="121">
          <cell r="B121">
            <v>39692</v>
          </cell>
        </row>
        <row r="122">
          <cell r="B122">
            <v>39722</v>
          </cell>
        </row>
        <row r="123">
          <cell r="B123">
            <v>39753</v>
          </cell>
        </row>
        <row r="124">
          <cell r="B124">
            <v>39783</v>
          </cell>
        </row>
        <row r="125">
          <cell r="B125">
            <v>39814</v>
          </cell>
        </row>
        <row r="126">
          <cell r="B126">
            <v>39845</v>
          </cell>
        </row>
        <row r="127">
          <cell r="B127">
            <v>39873</v>
          </cell>
        </row>
        <row r="128">
          <cell r="B128">
            <v>39904</v>
          </cell>
        </row>
        <row r="129">
          <cell r="B129">
            <v>39934</v>
          </cell>
        </row>
        <row r="130">
          <cell r="B130">
            <v>39965</v>
          </cell>
        </row>
        <row r="131">
          <cell r="B131">
            <v>39995</v>
          </cell>
        </row>
        <row r="132">
          <cell r="B132">
            <v>40026</v>
          </cell>
        </row>
        <row r="133">
          <cell r="B133">
            <v>40057</v>
          </cell>
        </row>
        <row r="134">
          <cell r="B134">
            <v>40087</v>
          </cell>
        </row>
        <row r="135">
          <cell r="B135">
            <v>40118</v>
          </cell>
        </row>
        <row r="136">
          <cell r="B136">
            <v>40148</v>
          </cell>
        </row>
        <row r="137">
          <cell r="B137">
            <v>40179</v>
          </cell>
        </row>
        <row r="138">
          <cell r="B138">
            <v>40210</v>
          </cell>
        </row>
        <row r="139">
          <cell r="B139">
            <v>40238</v>
          </cell>
        </row>
        <row r="140">
          <cell r="B140">
            <v>40269</v>
          </cell>
        </row>
        <row r="141">
          <cell r="B141">
            <v>40299</v>
          </cell>
        </row>
        <row r="142">
          <cell r="B142">
            <v>40330</v>
          </cell>
        </row>
        <row r="143">
          <cell r="B143">
            <v>40360</v>
          </cell>
        </row>
        <row r="144">
          <cell r="B144">
            <v>40391</v>
          </cell>
        </row>
        <row r="145">
          <cell r="B145">
            <v>40422</v>
          </cell>
        </row>
        <row r="146">
          <cell r="B146">
            <v>40452</v>
          </cell>
        </row>
        <row r="147">
          <cell r="B147">
            <v>40483</v>
          </cell>
        </row>
        <row r="148">
          <cell r="B148">
            <v>40513</v>
          </cell>
        </row>
      </sheetData>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Grunddaten (Prüfung)"/>
      <sheetName val="Indikatoren"/>
      <sheetName val="Logbuch"/>
      <sheetName val="Steuerung"/>
    </sheetNames>
    <sheetDataSet>
      <sheetData sheetId="0"/>
      <sheetData sheetId="1" refreshError="1"/>
      <sheetData sheetId="2" refreshError="1"/>
      <sheetData sheetId="3" refreshError="1"/>
      <sheetData sheetId="4">
        <row r="7">
          <cell r="A7" t="str">
            <v>BEV01</v>
          </cell>
          <cell r="B7">
            <v>7</v>
          </cell>
          <cell r="D7">
            <v>1999</v>
          </cell>
          <cell r="E7">
            <v>8975</v>
          </cell>
        </row>
        <row r="8">
          <cell r="A8" t="str">
            <v>BEV02</v>
          </cell>
          <cell r="B8">
            <v>8</v>
          </cell>
          <cell r="D8">
            <v>2000</v>
          </cell>
          <cell r="E8">
            <v>8377</v>
          </cell>
        </row>
        <row r="9">
          <cell r="A9" t="str">
            <v>BEV03</v>
          </cell>
          <cell r="B9">
            <v>9</v>
          </cell>
          <cell r="D9">
            <v>2001</v>
          </cell>
          <cell r="E9">
            <v>7779</v>
          </cell>
        </row>
        <row r="10">
          <cell r="A10" t="str">
            <v>BEV04</v>
          </cell>
          <cell r="B10">
            <v>10</v>
          </cell>
          <cell r="D10">
            <v>2002</v>
          </cell>
          <cell r="E10">
            <v>7181</v>
          </cell>
        </row>
        <row r="11">
          <cell r="A11" t="str">
            <v>BEV05</v>
          </cell>
          <cell r="B11">
            <v>11</v>
          </cell>
          <cell r="D11">
            <v>2003</v>
          </cell>
          <cell r="E11">
            <v>6583</v>
          </cell>
        </row>
        <row r="12">
          <cell r="A12" t="str">
            <v>BEV06</v>
          </cell>
          <cell r="B12">
            <v>12</v>
          </cell>
          <cell r="D12">
            <v>2004</v>
          </cell>
          <cell r="E12">
            <v>5985</v>
          </cell>
        </row>
        <row r="13">
          <cell r="A13" t="str">
            <v>BEV07</v>
          </cell>
          <cell r="B13">
            <v>13</v>
          </cell>
          <cell r="D13">
            <v>2005</v>
          </cell>
          <cell r="E13">
            <v>5387</v>
          </cell>
        </row>
        <row r="14">
          <cell r="A14" t="str">
            <v>BEV08</v>
          </cell>
          <cell r="B14">
            <v>14</v>
          </cell>
          <cell r="D14">
            <v>2006</v>
          </cell>
          <cell r="E14">
            <v>4789</v>
          </cell>
        </row>
        <row r="15">
          <cell r="A15" t="str">
            <v>BEV09</v>
          </cell>
          <cell r="B15">
            <v>15</v>
          </cell>
          <cell r="D15">
            <v>2007</v>
          </cell>
          <cell r="E15">
            <v>4191</v>
          </cell>
        </row>
        <row r="16">
          <cell r="A16" t="str">
            <v>BEV10</v>
          </cell>
          <cell r="B16">
            <v>16</v>
          </cell>
          <cell r="D16">
            <v>2008</v>
          </cell>
          <cell r="E16">
            <v>3593</v>
          </cell>
        </row>
        <row r="17">
          <cell r="A17" t="str">
            <v>BEV11</v>
          </cell>
          <cell r="B17">
            <v>17</v>
          </cell>
          <cell r="D17">
            <v>2009</v>
          </cell>
          <cell r="E17">
            <v>2995</v>
          </cell>
        </row>
        <row r="18">
          <cell r="A18" t="str">
            <v>BEV12</v>
          </cell>
          <cell r="B18">
            <v>18</v>
          </cell>
          <cell r="D18">
            <v>2010</v>
          </cell>
          <cell r="E18">
            <v>2397</v>
          </cell>
        </row>
        <row r="19">
          <cell r="A19" t="str">
            <v>BEV13</v>
          </cell>
          <cell r="B19">
            <v>19</v>
          </cell>
          <cell r="D19">
            <v>2011</v>
          </cell>
          <cell r="E19">
            <v>1799</v>
          </cell>
        </row>
        <row r="20">
          <cell r="A20" t="str">
            <v>BEV14</v>
          </cell>
          <cell r="B20">
            <v>20</v>
          </cell>
          <cell r="D20">
            <v>2012</v>
          </cell>
          <cell r="E20">
            <v>1201</v>
          </cell>
        </row>
        <row r="21">
          <cell r="A21" t="str">
            <v>BEV15</v>
          </cell>
          <cell r="B21">
            <v>21</v>
          </cell>
          <cell r="D21">
            <v>2013</v>
          </cell>
          <cell r="E21">
            <v>603</v>
          </cell>
        </row>
        <row r="22">
          <cell r="A22" t="str">
            <v>BEV16</v>
          </cell>
          <cell r="B22">
            <v>22</v>
          </cell>
          <cell r="D22">
            <v>2014</v>
          </cell>
          <cell r="E22">
            <v>5</v>
          </cell>
        </row>
        <row r="23">
          <cell r="A23" t="str">
            <v>BEV17</v>
          </cell>
          <cell r="B23">
            <v>23</v>
          </cell>
          <cell r="D23">
            <v>2015</v>
          </cell>
          <cell r="E23">
            <v>0</v>
          </cell>
        </row>
        <row r="24">
          <cell r="A24" t="str">
            <v>BEV18</v>
          </cell>
          <cell r="B24">
            <v>24</v>
          </cell>
          <cell r="D24">
            <v>2016</v>
          </cell>
          <cell r="E24">
            <v>0</v>
          </cell>
        </row>
        <row r="25">
          <cell r="A25" t="str">
            <v>BEV19</v>
          </cell>
          <cell r="B25">
            <v>25</v>
          </cell>
          <cell r="D25">
            <v>2017</v>
          </cell>
          <cell r="E25">
            <v>0</v>
          </cell>
        </row>
        <row r="26">
          <cell r="A26" t="str">
            <v>BEV20</v>
          </cell>
          <cell r="B26">
            <v>26</v>
          </cell>
          <cell r="D26">
            <v>2018</v>
          </cell>
          <cell r="E26">
            <v>0</v>
          </cell>
        </row>
        <row r="27">
          <cell r="A27" t="str">
            <v>BEV21</v>
          </cell>
          <cell r="B27">
            <v>27</v>
          </cell>
          <cell r="D27">
            <v>2019</v>
          </cell>
          <cell r="E27">
            <v>0</v>
          </cell>
        </row>
        <row r="28">
          <cell r="A28" t="str">
            <v>BEV22</v>
          </cell>
          <cell r="B28">
            <v>28</v>
          </cell>
          <cell r="D28">
            <v>2020</v>
          </cell>
          <cell r="E28">
            <v>0</v>
          </cell>
        </row>
        <row r="29">
          <cell r="A29" t="str">
            <v>BEV23</v>
          </cell>
          <cell r="B29">
            <v>29</v>
          </cell>
          <cell r="D29">
            <v>2021</v>
          </cell>
          <cell r="E29">
            <v>0</v>
          </cell>
        </row>
        <row r="30">
          <cell r="A30" t="str">
            <v>BEV24</v>
          </cell>
          <cell r="B30">
            <v>30</v>
          </cell>
          <cell r="D30">
            <v>2022</v>
          </cell>
          <cell r="E30">
            <v>0</v>
          </cell>
        </row>
        <row r="31">
          <cell r="A31" t="str">
            <v>BEV25</v>
          </cell>
          <cell r="B31">
            <v>31</v>
          </cell>
          <cell r="D31">
            <v>2023</v>
          </cell>
          <cell r="E31">
            <v>0</v>
          </cell>
        </row>
        <row r="32">
          <cell r="A32" t="str">
            <v>BEV26</v>
          </cell>
          <cell r="B32">
            <v>32</v>
          </cell>
          <cell r="D32">
            <v>2024</v>
          </cell>
          <cell r="E32">
            <v>0</v>
          </cell>
        </row>
        <row r="33">
          <cell r="A33" t="str">
            <v>BEV27</v>
          </cell>
          <cell r="B33">
            <v>33</v>
          </cell>
          <cell r="D33">
            <v>2025</v>
          </cell>
          <cell r="E33">
            <v>0</v>
          </cell>
        </row>
        <row r="34">
          <cell r="A34" t="str">
            <v>BEV28</v>
          </cell>
          <cell r="B34">
            <v>34</v>
          </cell>
          <cell r="D34">
            <v>2026</v>
          </cell>
          <cell r="E34">
            <v>0</v>
          </cell>
        </row>
        <row r="35">
          <cell r="A35" t="str">
            <v>BEV29</v>
          </cell>
          <cell r="B35">
            <v>35</v>
          </cell>
        </row>
        <row r="36">
          <cell r="A36" t="str">
            <v>BEV30</v>
          </cell>
          <cell r="B36">
            <v>36</v>
          </cell>
        </row>
        <row r="37">
          <cell r="A37" t="str">
            <v>VGR01</v>
          </cell>
          <cell r="B37">
            <v>37</v>
          </cell>
        </row>
        <row r="38">
          <cell r="A38" t="str">
            <v>VGR02</v>
          </cell>
          <cell r="B38">
            <v>38</v>
          </cell>
        </row>
        <row r="39">
          <cell r="A39" t="str">
            <v>VGR03</v>
          </cell>
          <cell r="B39">
            <v>39</v>
          </cell>
        </row>
        <row r="40">
          <cell r="A40" t="str">
            <v>BST01</v>
          </cell>
          <cell r="B40">
            <v>40</v>
          </cell>
        </row>
        <row r="41">
          <cell r="A41" t="str">
            <v>BST02</v>
          </cell>
          <cell r="B41">
            <v>41</v>
          </cell>
        </row>
        <row r="42">
          <cell r="A42" t="str">
            <v>BST03</v>
          </cell>
          <cell r="B42">
            <v>42</v>
          </cell>
        </row>
        <row r="43">
          <cell r="A43" t="str">
            <v>BST04</v>
          </cell>
          <cell r="B43">
            <v>43</v>
          </cell>
        </row>
        <row r="44">
          <cell r="A44" t="str">
            <v>BST05</v>
          </cell>
          <cell r="B44">
            <v>44</v>
          </cell>
        </row>
        <row r="45">
          <cell r="A45" t="str">
            <v>BST06</v>
          </cell>
          <cell r="B45">
            <v>45</v>
          </cell>
        </row>
        <row r="46">
          <cell r="A46" t="str">
            <v>BST07</v>
          </cell>
          <cell r="B46">
            <v>46</v>
          </cell>
        </row>
        <row r="47">
          <cell r="A47" t="str">
            <v>BST08</v>
          </cell>
          <cell r="B47">
            <v>47</v>
          </cell>
        </row>
        <row r="48">
          <cell r="A48" t="str">
            <v>BST09</v>
          </cell>
          <cell r="B48">
            <v>48</v>
          </cell>
        </row>
        <row r="49">
          <cell r="A49" t="str">
            <v>BST10</v>
          </cell>
          <cell r="B49">
            <v>49</v>
          </cell>
        </row>
        <row r="50">
          <cell r="A50" t="str">
            <v>BST11</v>
          </cell>
          <cell r="B50">
            <v>50</v>
          </cell>
        </row>
        <row r="51">
          <cell r="A51" t="str">
            <v>BST15</v>
          </cell>
          <cell r="B51">
            <v>51</v>
          </cell>
        </row>
        <row r="52">
          <cell r="A52" t="str">
            <v>BST16</v>
          </cell>
          <cell r="B52">
            <v>52</v>
          </cell>
        </row>
        <row r="53">
          <cell r="A53" t="str">
            <v>BST17</v>
          </cell>
          <cell r="B53">
            <v>53</v>
          </cell>
        </row>
        <row r="54">
          <cell r="A54" t="str">
            <v>BST22</v>
          </cell>
          <cell r="B54">
            <v>54</v>
          </cell>
        </row>
        <row r="55">
          <cell r="A55" t="str">
            <v>BST23</v>
          </cell>
          <cell r="B55">
            <v>55</v>
          </cell>
        </row>
        <row r="56">
          <cell r="A56" t="str">
            <v>BST24</v>
          </cell>
          <cell r="B56">
            <v>56</v>
          </cell>
        </row>
        <row r="57">
          <cell r="A57" t="str">
            <v>BST25</v>
          </cell>
          <cell r="B57">
            <v>57</v>
          </cell>
        </row>
        <row r="58">
          <cell r="A58" t="str">
            <v>BST26</v>
          </cell>
          <cell r="B58">
            <v>58</v>
          </cell>
        </row>
        <row r="59">
          <cell r="A59" t="str">
            <v>BST27</v>
          </cell>
          <cell r="B59">
            <v>59</v>
          </cell>
        </row>
        <row r="60">
          <cell r="A60" t="str">
            <v>BST28</v>
          </cell>
          <cell r="B60">
            <v>60</v>
          </cell>
        </row>
        <row r="61">
          <cell r="A61" t="str">
            <v>BST29</v>
          </cell>
          <cell r="B61">
            <v>61</v>
          </cell>
        </row>
        <row r="62">
          <cell r="A62" t="str">
            <v>BST30</v>
          </cell>
          <cell r="B62">
            <v>62</v>
          </cell>
        </row>
        <row r="63">
          <cell r="A63" t="str">
            <v>BST31</v>
          </cell>
          <cell r="B63">
            <v>63</v>
          </cell>
        </row>
        <row r="64">
          <cell r="A64" t="str">
            <v>BST32</v>
          </cell>
          <cell r="B64">
            <v>64</v>
          </cell>
        </row>
        <row r="65">
          <cell r="A65" t="str">
            <v>BST33</v>
          </cell>
          <cell r="B65">
            <v>65</v>
          </cell>
        </row>
        <row r="66">
          <cell r="A66" t="str">
            <v>AST01</v>
          </cell>
          <cell r="B66">
            <v>66</v>
          </cell>
        </row>
        <row r="67">
          <cell r="A67" t="str">
            <v>AST02</v>
          </cell>
          <cell r="B67">
            <v>67</v>
          </cell>
        </row>
        <row r="68">
          <cell r="A68" t="str">
            <v>AST03</v>
          </cell>
          <cell r="B68">
            <v>68</v>
          </cell>
        </row>
        <row r="69">
          <cell r="A69" t="str">
            <v>AST04</v>
          </cell>
          <cell r="B69">
            <v>69</v>
          </cell>
        </row>
        <row r="70">
          <cell r="A70" t="str">
            <v>AST05</v>
          </cell>
          <cell r="B70">
            <v>70</v>
          </cell>
        </row>
        <row r="71">
          <cell r="A71" t="str">
            <v>AST06</v>
          </cell>
          <cell r="B71">
            <v>71</v>
          </cell>
        </row>
        <row r="72">
          <cell r="A72" t="str">
            <v>AST07</v>
          </cell>
          <cell r="B72">
            <v>72</v>
          </cell>
        </row>
        <row r="73">
          <cell r="A73" t="str">
            <v>AST08</v>
          </cell>
          <cell r="B73">
            <v>73</v>
          </cell>
        </row>
        <row r="74">
          <cell r="A74" t="str">
            <v>AST14</v>
          </cell>
          <cell r="B74">
            <v>74</v>
          </cell>
        </row>
        <row r="75">
          <cell r="A75" t="str">
            <v>AST15</v>
          </cell>
          <cell r="B75">
            <v>75</v>
          </cell>
        </row>
        <row r="76">
          <cell r="A76" t="str">
            <v>AST16</v>
          </cell>
          <cell r="B76">
            <v>76</v>
          </cell>
        </row>
        <row r="77">
          <cell r="A77" t="str">
            <v>AST17</v>
          </cell>
          <cell r="B77">
            <v>77</v>
          </cell>
        </row>
        <row r="78">
          <cell r="A78" t="str">
            <v>AUM01</v>
          </cell>
          <cell r="B78">
            <v>78</v>
          </cell>
        </row>
        <row r="79">
          <cell r="A79" t="str">
            <v>AUM02</v>
          </cell>
          <cell r="B79">
            <v>79</v>
          </cell>
        </row>
        <row r="80">
          <cell r="A80" t="str">
            <v>AUM04</v>
          </cell>
          <cell r="B80">
            <v>80</v>
          </cell>
        </row>
        <row r="81">
          <cell r="A81" t="str">
            <v>AUM05</v>
          </cell>
          <cell r="B81">
            <v>81</v>
          </cell>
        </row>
        <row r="82">
          <cell r="A82" t="str">
            <v>SCH01</v>
          </cell>
          <cell r="B82">
            <v>82</v>
          </cell>
        </row>
        <row r="83">
          <cell r="A83" t="str">
            <v>SCH02</v>
          </cell>
          <cell r="B83">
            <v>83</v>
          </cell>
        </row>
        <row r="84">
          <cell r="A84" t="str">
            <v>LST01</v>
          </cell>
          <cell r="B84">
            <v>84</v>
          </cell>
        </row>
        <row r="85">
          <cell r="A85" t="str">
            <v>LST02</v>
          </cell>
          <cell r="B85">
            <v>85</v>
          </cell>
        </row>
        <row r="86">
          <cell r="A86" t="str">
            <v>LST03</v>
          </cell>
          <cell r="B86">
            <v>86</v>
          </cell>
        </row>
        <row r="87">
          <cell r="A87" t="str">
            <v>LST04</v>
          </cell>
          <cell r="B87">
            <v>87</v>
          </cell>
        </row>
        <row r="88">
          <cell r="A88" t="str">
            <v>LST05</v>
          </cell>
          <cell r="B88">
            <v>88</v>
          </cell>
        </row>
        <row r="89">
          <cell r="A89" t="str">
            <v>Kin01</v>
          </cell>
          <cell r="B89">
            <v>89</v>
          </cell>
        </row>
        <row r="90">
          <cell r="A90" t="str">
            <v>Kin02</v>
          </cell>
          <cell r="B90">
            <v>90</v>
          </cell>
        </row>
        <row r="91">
          <cell r="A91" t="str">
            <v>UNT01</v>
          </cell>
          <cell r="B91">
            <v>91</v>
          </cell>
        </row>
        <row r="92">
          <cell r="A92" t="str">
            <v>UNT02</v>
          </cell>
          <cell r="B92">
            <v>92</v>
          </cell>
        </row>
        <row r="93">
          <cell r="A93" t="str">
            <v>UNT03</v>
          </cell>
          <cell r="B93">
            <v>93</v>
          </cell>
        </row>
        <row r="94">
          <cell r="A94" t="str">
            <v>UNT04</v>
          </cell>
          <cell r="B94">
            <v>94</v>
          </cell>
        </row>
        <row r="95">
          <cell r="A95">
            <v>0</v>
          </cell>
          <cell r="B95">
            <v>95</v>
          </cell>
        </row>
        <row r="96">
          <cell r="A96">
            <v>0</v>
          </cell>
          <cell r="B96">
            <v>96</v>
          </cell>
        </row>
        <row r="97">
          <cell r="A97">
            <v>0</v>
          </cell>
          <cell r="B97">
            <v>97</v>
          </cell>
        </row>
        <row r="98">
          <cell r="A98">
            <v>0</v>
          </cell>
          <cell r="B98">
            <v>98</v>
          </cell>
        </row>
        <row r="99">
          <cell r="A99">
            <v>0</v>
          </cell>
          <cell r="B99">
            <v>99</v>
          </cell>
        </row>
        <row r="100">
          <cell r="A100">
            <v>0</v>
          </cell>
          <cell r="B100">
            <v>100</v>
          </cell>
        </row>
        <row r="101">
          <cell r="A101">
            <v>0</v>
          </cell>
          <cell r="B101">
            <v>101</v>
          </cell>
        </row>
        <row r="102">
          <cell r="A102">
            <v>0</v>
          </cell>
          <cell r="B102">
            <v>102</v>
          </cell>
        </row>
        <row r="103">
          <cell r="A103">
            <v>0</v>
          </cell>
          <cell r="B103">
            <v>103</v>
          </cell>
        </row>
        <row r="104">
          <cell r="A104">
            <v>0</v>
          </cell>
          <cell r="B104">
            <v>104</v>
          </cell>
        </row>
        <row r="105">
          <cell r="A105">
            <v>0</v>
          </cell>
          <cell r="B105">
            <v>105</v>
          </cell>
        </row>
        <row r="106">
          <cell r="A106">
            <v>0</v>
          </cell>
          <cell r="B106">
            <v>106</v>
          </cell>
        </row>
        <row r="107">
          <cell r="A107">
            <v>0</v>
          </cell>
          <cell r="B107">
            <v>107</v>
          </cell>
        </row>
        <row r="108">
          <cell r="A108">
            <v>0</v>
          </cell>
          <cell r="B108">
            <v>108</v>
          </cell>
        </row>
        <row r="109">
          <cell r="A109">
            <v>0</v>
          </cell>
          <cell r="B109">
            <v>109</v>
          </cell>
        </row>
        <row r="110">
          <cell r="A110">
            <v>0</v>
          </cell>
          <cell r="B110">
            <v>110</v>
          </cell>
        </row>
        <row r="111">
          <cell r="A111">
            <v>0</v>
          </cell>
          <cell r="B111">
            <v>111</v>
          </cell>
        </row>
        <row r="112">
          <cell r="A112">
            <v>0</v>
          </cell>
          <cell r="B112">
            <v>112</v>
          </cell>
        </row>
        <row r="113">
          <cell r="A113">
            <v>0</v>
          </cell>
          <cell r="B113">
            <v>113</v>
          </cell>
        </row>
        <row r="114">
          <cell r="A114">
            <v>0</v>
          </cell>
          <cell r="B114">
            <v>114</v>
          </cell>
        </row>
        <row r="115">
          <cell r="A115">
            <v>0</v>
          </cell>
          <cell r="B115">
            <v>115</v>
          </cell>
        </row>
        <row r="116">
          <cell r="A116">
            <v>0</v>
          </cell>
          <cell r="B116">
            <v>116</v>
          </cell>
        </row>
        <row r="117">
          <cell r="A117">
            <v>0</v>
          </cell>
          <cell r="B117">
            <v>117</v>
          </cell>
        </row>
        <row r="118">
          <cell r="A118">
            <v>0</v>
          </cell>
          <cell r="B118">
            <v>118</v>
          </cell>
        </row>
        <row r="119">
          <cell r="A119">
            <v>0</v>
          </cell>
          <cell r="B119">
            <v>119</v>
          </cell>
        </row>
        <row r="120">
          <cell r="A120">
            <v>0</v>
          </cell>
          <cell r="B120">
            <v>120</v>
          </cell>
        </row>
        <row r="121">
          <cell r="A121">
            <v>0</v>
          </cell>
          <cell r="B121">
            <v>121</v>
          </cell>
        </row>
        <row r="122">
          <cell r="A122">
            <v>0</v>
          </cell>
          <cell r="B122">
            <v>122</v>
          </cell>
        </row>
        <row r="123">
          <cell r="A123">
            <v>0</v>
          </cell>
          <cell r="B123">
            <v>123</v>
          </cell>
        </row>
        <row r="124">
          <cell r="A124">
            <v>0</v>
          </cell>
          <cell r="B124">
            <v>124</v>
          </cell>
        </row>
        <row r="125">
          <cell r="A125">
            <v>0</v>
          </cell>
          <cell r="B125">
            <v>125</v>
          </cell>
        </row>
        <row r="126">
          <cell r="A126">
            <v>0</v>
          </cell>
          <cell r="B126">
            <v>126</v>
          </cell>
        </row>
        <row r="127">
          <cell r="A127">
            <v>0</v>
          </cell>
          <cell r="B127">
            <v>127</v>
          </cell>
        </row>
        <row r="128">
          <cell r="A128">
            <v>0</v>
          </cell>
          <cell r="B128">
            <v>128</v>
          </cell>
        </row>
        <row r="129">
          <cell r="A129">
            <v>0</v>
          </cell>
          <cell r="B129">
            <v>129</v>
          </cell>
        </row>
        <row r="130">
          <cell r="A130">
            <v>0</v>
          </cell>
          <cell r="B130">
            <v>130</v>
          </cell>
        </row>
        <row r="131">
          <cell r="A131">
            <v>0</v>
          </cell>
          <cell r="B131">
            <v>131</v>
          </cell>
        </row>
        <row r="132">
          <cell r="A132">
            <v>0</v>
          </cell>
          <cell r="B132">
            <v>132</v>
          </cell>
        </row>
        <row r="133">
          <cell r="A133">
            <v>0</v>
          </cell>
          <cell r="B133">
            <v>133</v>
          </cell>
        </row>
        <row r="134">
          <cell r="A134">
            <v>0</v>
          </cell>
          <cell r="B134">
            <v>134</v>
          </cell>
        </row>
        <row r="135">
          <cell r="A135">
            <v>0</v>
          </cell>
          <cell r="B135">
            <v>135</v>
          </cell>
        </row>
        <row r="136">
          <cell r="A136">
            <v>0</v>
          </cell>
          <cell r="B136">
            <v>136</v>
          </cell>
        </row>
        <row r="137">
          <cell r="A137">
            <v>0</v>
          </cell>
          <cell r="B137">
            <v>137</v>
          </cell>
        </row>
        <row r="138">
          <cell r="A138">
            <v>0</v>
          </cell>
          <cell r="B138">
            <v>138</v>
          </cell>
        </row>
        <row r="139">
          <cell r="A139">
            <v>0</v>
          </cell>
          <cell r="B139">
            <v>139</v>
          </cell>
        </row>
        <row r="140">
          <cell r="A140">
            <v>0</v>
          </cell>
          <cell r="B140">
            <v>140</v>
          </cell>
        </row>
        <row r="141">
          <cell r="A141">
            <v>0</v>
          </cell>
          <cell r="B141">
            <v>141</v>
          </cell>
        </row>
        <row r="142">
          <cell r="A142">
            <v>0</v>
          </cell>
          <cell r="B142">
            <v>142</v>
          </cell>
        </row>
        <row r="143">
          <cell r="A143">
            <v>0</v>
          </cell>
          <cell r="B143">
            <v>143</v>
          </cell>
        </row>
        <row r="144">
          <cell r="A144">
            <v>0</v>
          </cell>
          <cell r="B144">
            <v>144</v>
          </cell>
        </row>
        <row r="145">
          <cell r="A145">
            <v>0</v>
          </cell>
          <cell r="B145">
            <v>145</v>
          </cell>
        </row>
        <row r="146">
          <cell r="A146">
            <v>0</v>
          </cell>
          <cell r="B146">
            <v>146</v>
          </cell>
        </row>
        <row r="147">
          <cell r="A147">
            <v>0</v>
          </cell>
          <cell r="B147">
            <v>147</v>
          </cell>
        </row>
        <row r="148">
          <cell r="A148">
            <v>0</v>
          </cell>
          <cell r="B148">
            <v>148</v>
          </cell>
        </row>
        <row r="149">
          <cell r="A149">
            <v>0</v>
          </cell>
          <cell r="B149">
            <v>149</v>
          </cell>
        </row>
        <row r="150">
          <cell r="A150">
            <v>0</v>
          </cell>
          <cell r="B150">
            <v>150</v>
          </cell>
        </row>
        <row r="151">
          <cell r="A151">
            <v>0</v>
          </cell>
          <cell r="B151">
            <v>151</v>
          </cell>
        </row>
        <row r="152">
          <cell r="A152">
            <v>0</v>
          </cell>
          <cell r="B152">
            <v>152</v>
          </cell>
        </row>
        <row r="153">
          <cell r="A153">
            <v>0</v>
          </cell>
          <cell r="B153">
            <v>153</v>
          </cell>
        </row>
        <row r="154">
          <cell r="A154">
            <v>0</v>
          </cell>
          <cell r="B154">
            <v>154</v>
          </cell>
        </row>
        <row r="155">
          <cell r="A155">
            <v>0</v>
          </cell>
          <cell r="B155">
            <v>155</v>
          </cell>
        </row>
        <row r="156">
          <cell r="A156">
            <v>0</v>
          </cell>
          <cell r="B156">
            <v>156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tschland"/>
      <sheetName val="Impressum"/>
      <sheetName val="Inhalt"/>
      <sheetName val="Hinweise"/>
      <sheetName val="Methodische Hinweis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Glossar"/>
      <sheetName val="Infoseite"/>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tatistik.arbeitsagentur.de/cae/servlet/contentblob/4318/publicationFile/854/Qualitaetsbericht-Statistik-Arbeitslose-Arbeitsuchende.pdf" TargetMode="External"/><Relationship Id="rId2" Type="http://schemas.openxmlformats.org/officeDocument/2006/relationships/hyperlink" Target="https://statistik.arbeitsagentur.de/Statischer-Content/Grundlagen/Methodik-Qualitaet/Methodenberichte/Arbeitsmarktstatistik/Generische-Publikationen/Methodenbericht-Integrierte-Arbeitslosenstatistik.pdf" TargetMode="External"/><Relationship Id="rId1" Type="http://schemas.openxmlformats.org/officeDocument/2006/relationships/hyperlink" Target="https://statistik.arbeitsagentur.de/Statischer-Content/Grundlagen/Definitionen/Glossare/Generische-Publikationen/Gesamtglossar.pdf"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statistik.arbeitsagentur.de/Statischer-Content/Service/downloads/Pruefaktion-gE-Status-Alo.xls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tatistik.arbeitsagentur.de/cae/servlet/contentblob/4412/publicationFile/858/Qualitaetsbericht-Statistik-Beschaeftigung.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tatistik.arbeitsagentur.de/Statischer-Content/Grundlagen/Qualitaetsberichte/Generische-Publikationen/Qualitaetsbericht-Statistik-Beschaeftigung.pdf" TargetMode="External"/><Relationship Id="rId1" Type="http://schemas.openxmlformats.org/officeDocument/2006/relationships/hyperlink" Target="https://statistik.arbeitsagentur.de/Statischer-Content/Grundlagen/Glossare/Generische-Publikationen/BST-Glossar-Gesamtglossar.pdf" TargetMode="External"/><Relationship Id="rId4"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statistik.arbeitsagentur.de/Navigation/Statistik/Grundlagen/Klassifikationen/Klassifikation-der-Berufe/KldB2010/KldB2010-Nav.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statistik.arbeitsagentur.de/Navigation/Statistik/Grundlagen/Klassifikationen/Klassifikation-der-Berufe/Klassifikation-der-Berufe-Nav.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statistik.arbeitsagentur.de/Navigation/Statistik/Grundlagen/Datenquellen/Datenstandard-XSozial/Handbuch/Handbuecher-Nav.ht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Statistik-nach-Berufen/Statistik-nach-Berufen-Nav.html" TargetMode="External"/><Relationship Id="rId18" Type="http://schemas.openxmlformats.org/officeDocument/2006/relationships/hyperlink" Target="https://statistik.arbeitsagentur.de/Statischer-Content/Grundlagen/Definitionen/Glossare/Generische-Publikationen/Gesamtglossar.pdf" TargetMode="External"/><Relationship Id="rId26" Type="http://schemas.openxmlformats.org/officeDocument/2006/relationships/hyperlink" Target="https://statistik.arbeitsagentur.de/Navigation/Statistik/Statistik-nach-Themen/Regionale-Mobilitaet/Regionale-Mobilitaet-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Navigation/Statistik/Statistik-nach-Themen/Familien-Kinder/Familien-und-Kinder-Nav.html" TargetMode="External"/><Relationship Id="rId7" Type="http://schemas.openxmlformats.org/officeDocument/2006/relationships/hyperlink" Target="http://statistik.arbeitsagentur.de/Navigation/Statistik/Statistik-nach-Themen/Arbeitslose-und-gemeldetes-Stellenangebot/Arbeislose-und-gemeldetes-Stellenangebot-Nav.html" TargetMode="External"/><Relationship Id="rId12" Type="http://schemas.openxmlformats.org/officeDocument/2006/relationships/hyperlink" Target="https://statistik.arbeitsagentur.de/Navigation/Statistik/Statistik-nach-Themen/Migration/Migration-Nav.html" TargetMode="External"/><Relationship Id="rId17" Type="http://schemas.openxmlformats.org/officeDocument/2006/relationships/hyperlink" Target="https://statistik.arbeitsagentur.de/Statischer-Content/Grundlagen/Glossare/Generische-Publikationen/Gesamtglossar.pdf" TargetMode="External"/><Relationship Id="rId25" Type="http://schemas.openxmlformats.org/officeDocument/2006/relationships/hyperlink" Target="http://statistik.arbeitsagentur.de/Navigation/Statistik/Statistik-nach-Themen/Eingliederungsbilanzen/Eingliederungsbilanzen-Nav.html" TargetMode="External"/><Relationship Id="rId33" Type="http://schemas.openxmlformats.org/officeDocument/2006/relationships/drawing" Target="../drawings/drawing19.xm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statistik.arbeitsagentur.de/Navigation/Statistik/Statistik-nach-Themen/Langzeitarbeitslosigkeit/Langzeitarbeitslosigkeit-Nav.html" TargetMode="External"/><Relationship Id="rId20" Type="http://schemas.openxmlformats.org/officeDocument/2006/relationships/hyperlink" Target="https://statistik.arbeitsagentur.de/Navigation/Statistik/Statistik-nach-Themen/Einnahmen-Ausgaben/Einnahmen-Ausgaben-der-BA-Nav.html" TargetMode="External"/><Relationship Id="rId29" Type="http://schemas.openxmlformats.org/officeDocument/2006/relationships/hyperlink" Target="https://statistik.arbeitsagentur.de/Statischer-Content/Grundlagen/Definitionen/Generische-Publikationen/Zeichenerklaerung.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Lohnersatzleistungen-SGBIII/Lohnersatzleistungen-SGBIII-Nav.html" TargetMode="External"/><Relationship Id="rId11" Type="http://schemas.openxmlformats.org/officeDocument/2006/relationships/hyperlink" Target="http://statistik.arbeitsagentur.de/Navigation/Statistik/Statistik-nach-Themen/Amtliche-Nachrichten-BA/ANBA-Nav.html" TargetMode="External"/><Relationship Id="rId24" Type="http://schemas.openxmlformats.org/officeDocument/2006/relationships/hyperlink" Target="https://statistik.arbeitsagentur.de/Navigation/Statistik/Grundlagen/Methodik-Qualitaet/Qualitaetsberichte/Qualitaetsberichte-Nav.html" TargetMode="External"/><Relationship Id="rId32" Type="http://schemas.openxmlformats.org/officeDocument/2006/relationships/printerSettings" Target="../printerSettings/printerSettings19.bin"/><Relationship Id="rId5" Type="http://schemas.openxmlformats.org/officeDocument/2006/relationships/hyperlink" Target="http://statistik.arbeitsagentur.de/Navigation/Statistik/Statistik-nach-Themen/Grundsicherung-fuer-Arbeitsuchende-SGBII/Grundsicherung-fuer-Arbeitsuchende-SGBII-Nav.html" TargetMode="External"/><Relationship Id="rId15" Type="http://schemas.openxmlformats.org/officeDocument/2006/relationships/hyperlink" Target="http://statistik.arbeitsagentur.de/Navigation/Statistik/Statistik-nach-Themen/Arbeitsmarktpolitische-Massnahmen/Arbeitsmarktpolitische-Massnahmen-Nav.html" TargetMode="External"/><Relationship Id="rId23" Type="http://schemas.openxmlformats.org/officeDocument/2006/relationships/hyperlink" Target="https://statistik.arbeitsagentur.de/Navigation/Statistik/Statistik-nach-Themen/Familien-Kinder/Familien-und-Kinder-Nav.html" TargetMode="External"/><Relationship Id="rId28" Type="http://schemas.openxmlformats.org/officeDocument/2006/relationships/hyperlink" Target="https://statistik.arbeitsagentur.de/Statischer-Content/Grundlagen/Definitionen/Generische-Publikationen/Abkuerzungsverzeichnis.pdf" TargetMode="External"/><Relationship Id="rId10" Type="http://schemas.openxmlformats.org/officeDocument/2006/relationships/hyperlink" Target="http://statistik.arbeitsagentur.de/Navigation/Statistik/Statistik-nach-Themen/Arbeitslose-und-gemeldetes-Stellenangebot/Arbeislose-und-gemeldetes-Stellenangebot-Nav.html" TargetMode="External"/><Relationship Id="rId19" Type="http://schemas.openxmlformats.org/officeDocument/2006/relationships/hyperlink" Target="https://statistik.arbeitsagentur.de/Navigation/Statistik/Statistik-nach-Themen/Bildung/Bildung-Nav.html" TargetMode="External"/><Relationship Id="rId31" Type="http://schemas.openxmlformats.org/officeDocument/2006/relationships/hyperlink" Target="https://statistik.arbeitsagentur.de/Navigation/Statistik/Statistik-nach-Themen/Demographie/Demografie-Nav.html" TargetMode="External"/><Relationship Id="rId4" Type="http://schemas.openxmlformats.org/officeDocument/2006/relationships/hyperlink" Target="http://statistik.arbeitsagentur.de/Navigation/Statistik/Statistik-nach-Themen/Arbeitsmarkt-im-Ueberblick/Arbeitsmarkt-im-Ueberblick-Nav.html" TargetMode="External"/><Relationship Id="rId9" Type="http://schemas.openxmlformats.org/officeDocument/2006/relationships/hyperlink" Target="http://statistik.arbeitsagentur.de/Navigation/Statistik/Statistik-nach-Regionen/Politische-Gebietsstruktur-Nav.html" TargetMode="External"/><Relationship Id="rId14" Type="http://schemas.openxmlformats.org/officeDocument/2006/relationships/hyperlink" Target="https://statistik.arbeitsagentur.de/Navigation/Statistik/Statistik-nach-Themen/Frauen-und-Maenner/Frauen-und-Maenner-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hyperlink" Target="https://statistik.arbeitsagentur.de/Navigation/Statistik/Grundlagen/Methodik-Qualitaet/Methodische-Hinweise/Meth-Hinweise-Nav.html" TargetMode="External"/><Relationship Id="rId30" Type="http://schemas.openxmlformats.org/officeDocument/2006/relationships/hyperlink" Target="https://statistik.arbeitsagentur.de/Navigation/Statistik/Statistik-nach-Themen/Corona/Corona-Nav.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sheetPr>
  <dimension ref="A12:I182"/>
  <sheetViews>
    <sheetView workbookViewId="0"/>
  </sheetViews>
  <sheetFormatPr baseColWidth="10" defaultRowHeight="14.25"/>
  <cols>
    <col min="1" max="1" width="16.625" style="109" customWidth="1"/>
    <col min="2" max="2" width="44.625" style="109" customWidth="1"/>
    <col min="3" max="3" width="11.625" style="109" customWidth="1"/>
    <col min="4" max="9" width="8.625" style="109" customWidth="1"/>
    <col min="10" max="16384" width="11" style="109"/>
  </cols>
  <sheetData>
    <row r="12" spans="1:9">
      <c r="D12" s="111"/>
      <c r="E12" s="111"/>
      <c r="F12" s="111"/>
      <c r="G12" s="111"/>
      <c r="H12" s="111"/>
      <c r="I12" s="112"/>
    </row>
    <row r="14" spans="1:9" ht="14.25" customHeight="1">
      <c r="A14" s="371"/>
      <c r="B14" s="371"/>
      <c r="C14" s="157" t="s">
        <v>93</v>
      </c>
      <c r="D14" s="372" t="s">
        <v>91</v>
      </c>
      <c r="E14" s="372"/>
      <c r="F14" s="372"/>
      <c r="G14" s="372"/>
      <c r="H14" s="372"/>
      <c r="I14" s="372"/>
    </row>
    <row r="15" spans="1:9" ht="14.25" customHeight="1">
      <c r="A15" s="371"/>
      <c r="B15" s="371"/>
      <c r="C15" s="110" t="s">
        <v>96</v>
      </c>
      <c r="D15" s="373" t="s">
        <v>3</v>
      </c>
      <c r="E15" s="373"/>
      <c r="F15" s="373" t="s">
        <v>0</v>
      </c>
      <c r="G15" s="373"/>
      <c r="H15" s="374" t="s">
        <v>274</v>
      </c>
      <c r="I15" s="374"/>
    </row>
    <row r="16" spans="1:9">
      <c r="A16" s="371"/>
      <c r="B16" s="371"/>
      <c r="C16" s="110" t="s">
        <v>95</v>
      </c>
      <c r="D16" s="344" t="s">
        <v>408</v>
      </c>
      <c r="E16" s="344" t="s">
        <v>373</v>
      </c>
      <c r="F16" s="344" t="s">
        <v>408</v>
      </c>
      <c r="G16" s="344" t="s">
        <v>373</v>
      </c>
      <c r="H16" s="344" t="s">
        <v>408</v>
      </c>
      <c r="I16" s="345" t="s">
        <v>373</v>
      </c>
    </row>
    <row r="17" spans="1:9">
      <c r="A17" s="110" t="s">
        <v>1</v>
      </c>
      <c r="B17" s="110" t="s">
        <v>94</v>
      </c>
      <c r="C17" s="110"/>
      <c r="D17" s="344"/>
      <c r="E17" s="344"/>
      <c r="F17" s="344"/>
      <c r="G17" s="344"/>
      <c r="H17" s="344"/>
      <c r="I17" s="345"/>
    </row>
    <row r="18" spans="1:9">
      <c r="A18" s="375" t="s">
        <v>2</v>
      </c>
      <c r="B18" s="218" t="s">
        <v>3</v>
      </c>
      <c r="C18" s="218"/>
      <c r="D18" s="111">
        <v>2853307</v>
      </c>
      <c r="E18" s="111">
        <v>2216243</v>
      </c>
      <c r="F18" s="111">
        <v>42954</v>
      </c>
      <c r="G18" s="111">
        <v>31249</v>
      </c>
      <c r="H18" s="111">
        <v>3336</v>
      </c>
      <c r="I18" s="112">
        <v>2368</v>
      </c>
    </row>
    <row r="19" spans="1:9">
      <c r="A19" s="375"/>
      <c r="B19" s="218" t="s">
        <v>109</v>
      </c>
      <c r="C19" s="218"/>
      <c r="D19" s="111">
        <v>636602</v>
      </c>
      <c r="E19" s="111">
        <v>488662</v>
      </c>
      <c r="F19" s="111">
        <v>10765</v>
      </c>
      <c r="G19" s="111">
        <v>7397</v>
      </c>
      <c r="H19" s="111">
        <v>647</v>
      </c>
      <c r="I19" s="112">
        <v>387</v>
      </c>
    </row>
    <row r="20" spans="1:9">
      <c r="A20" s="375"/>
      <c r="B20" s="218" t="s">
        <v>108</v>
      </c>
      <c r="C20" s="218"/>
      <c r="D20" s="111">
        <v>596154</v>
      </c>
      <c r="E20" s="111">
        <v>445320</v>
      </c>
      <c r="F20" s="111">
        <v>9404</v>
      </c>
      <c r="G20" s="111">
        <v>6799</v>
      </c>
      <c r="H20" s="111">
        <v>966</v>
      </c>
      <c r="I20" s="112">
        <v>701</v>
      </c>
    </row>
    <row r="21" spans="1:9">
      <c r="A21" s="375"/>
      <c r="B21" s="218" t="s">
        <v>107</v>
      </c>
      <c r="C21" s="218"/>
      <c r="D21" s="111">
        <v>640434</v>
      </c>
      <c r="E21" s="111">
        <v>508157</v>
      </c>
      <c r="F21" s="111">
        <v>5859</v>
      </c>
      <c r="G21" s="111">
        <v>4629</v>
      </c>
      <c r="H21" s="111">
        <v>542</v>
      </c>
      <c r="I21" s="112">
        <v>403</v>
      </c>
    </row>
    <row r="22" spans="1:9">
      <c r="A22" s="375"/>
      <c r="B22" s="218" t="s">
        <v>106</v>
      </c>
      <c r="C22" s="218"/>
      <c r="D22" s="111">
        <v>52741</v>
      </c>
      <c r="E22" s="111">
        <v>40486</v>
      </c>
      <c r="F22" s="111">
        <v>383</v>
      </c>
      <c r="G22" s="111">
        <v>278</v>
      </c>
      <c r="H22" s="111">
        <v>39</v>
      </c>
      <c r="I22" s="112">
        <v>33</v>
      </c>
    </row>
    <row r="23" spans="1:9">
      <c r="A23" s="375"/>
      <c r="B23" s="218" t="s">
        <v>105</v>
      </c>
      <c r="C23" s="218"/>
      <c r="D23" s="111">
        <v>774981</v>
      </c>
      <c r="E23" s="111">
        <v>620570</v>
      </c>
      <c r="F23" s="111">
        <v>14504</v>
      </c>
      <c r="G23" s="111">
        <v>10802</v>
      </c>
      <c r="H23" s="111">
        <v>998</v>
      </c>
      <c r="I23" s="112">
        <v>758</v>
      </c>
    </row>
    <row r="24" spans="1:9">
      <c r="A24" s="375"/>
      <c r="B24" s="218" t="s">
        <v>5</v>
      </c>
      <c r="C24" s="218"/>
      <c r="D24" s="111">
        <v>1430379</v>
      </c>
      <c r="E24" s="111">
        <v>1057889</v>
      </c>
      <c r="F24" s="111">
        <v>27087</v>
      </c>
      <c r="G24" s="111">
        <v>19426</v>
      </c>
      <c r="H24" s="111">
        <v>2039</v>
      </c>
      <c r="I24" s="112">
        <v>1423</v>
      </c>
    </row>
    <row r="25" spans="1:9">
      <c r="A25" s="375"/>
      <c r="B25" s="218" t="s">
        <v>6</v>
      </c>
      <c r="C25" s="218"/>
      <c r="D25" s="111">
        <v>922605</v>
      </c>
      <c r="E25" s="111">
        <v>796383</v>
      </c>
      <c r="F25" s="111">
        <v>11465</v>
      </c>
      <c r="G25" s="111">
        <v>8870</v>
      </c>
      <c r="H25" s="111">
        <v>834</v>
      </c>
      <c r="I25" s="112">
        <v>639</v>
      </c>
    </row>
    <row r="26" spans="1:9">
      <c r="A26" s="375"/>
      <c r="B26" s="218" t="s">
        <v>7</v>
      </c>
      <c r="C26" s="218"/>
      <c r="D26" s="111">
        <v>154922</v>
      </c>
      <c r="E26" s="111">
        <v>109712</v>
      </c>
      <c r="F26" s="111">
        <v>1175</v>
      </c>
      <c r="G26" s="111">
        <v>718</v>
      </c>
      <c r="H26" s="111">
        <v>147</v>
      </c>
      <c r="I26" s="112">
        <v>99</v>
      </c>
    </row>
    <row r="27" spans="1:9">
      <c r="A27" s="375"/>
      <c r="B27" s="218" t="s">
        <v>8</v>
      </c>
      <c r="C27" s="218"/>
      <c r="D27" s="111">
        <v>193006</v>
      </c>
      <c r="E27" s="111">
        <v>139211</v>
      </c>
      <c r="F27" s="111">
        <v>1188</v>
      </c>
      <c r="G27" s="111">
        <v>891</v>
      </c>
      <c r="H27" s="111">
        <v>172</v>
      </c>
      <c r="I27" s="112">
        <v>121</v>
      </c>
    </row>
    <row r="28" spans="1:9">
      <c r="A28" s="375"/>
      <c r="B28" s="218" t="s">
        <v>4</v>
      </c>
      <c r="C28" s="218"/>
      <c r="D28" s="111">
        <v>152395</v>
      </c>
      <c r="E28" s="111">
        <v>113048</v>
      </c>
      <c r="F28" s="111">
        <v>2039</v>
      </c>
      <c r="G28" s="111">
        <v>1344</v>
      </c>
      <c r="H28" s="111">
        <v>144</v>
      </c>
      <c r="I28" s="112">
        <v>86</v>
      </c>
    </row>
    <row r="29" spans="1:9">
      <c r="A29" s="375" t="s">
        <v>9</v>
      </c>
      <c r="B29" s="218" t="s">
        <v>3</v>
      </c>
      <c r="C29" s="218"/>
      <c r="D29" s="111">
        <v>293823</v>
      </c>
      <c r="E29" s="111">
        <v>197513</v>
      </c>
      <c r="F29" s="111">
        <v>3963</v>
      </c>
      <c r="G29" s="111">
        <v>2418</v>
      </c>
      <c r="H29" s="111">
        <v>1213</v>
      </c>
      <c r="I29" s="112">
        <v>801</v>
      </c>
    </row>
    <row r="30" spans="1:9">
      <c r="A30" s="375"/>
      <c r="B30" s="218" t="s">
        <v>109</v>
      </c>
      <c r="C30" s="218"/>
      <c r="D30" s="111">
        <v>65096</v>
      </c>
      <c r="E30" s="111">
        <v>41925</v>
      </c>
      <c r="F30" s="111">
        <v>1240</v>
      </c>
      <c r="G30" s="111">
        <v>676</v>
      </c>
      <c r="H30" s="111">
        <v>283</v>
      </c>
      <c r="I30" s="112">
        <v>137</v>
      </c>
    </row>
    <row r="31" spans="1:9">
      <c r="A31" s="375"/>
      <c r="B31" s="218" t="s">
        <v>108</v>
      </c>
      <c r="C31" s="218"/>
      <c r="D31" s="111">
        <v>59708</v>
      </c>
      <c r="E31" s="111">
        <v>37170</v>
      </c>
      <c r="F31" s="111">
        <v>787</v>
      </c>
      <c r="G31" s="111">
        <v>501</v>
      </c>
      <c r="H31" s="111">
        <v>354</v>
      </c>
      <c r="I31" s="112">
        <v>216</v>
      </c>
    </row>
    <row r="32" spans="1:9">
      <c r="A32" s="375"/>
      <c r="B32" s="218" t="s">
        <v>107</v>
      </c>
      <c r="C32" s="218"/>
      <c r="D32" s="111">
        <v>73284</v>
      </c>
      <c r="E32" s="111">
        <v>50992</v>
      </c>
      <c r="F32" s="111">
        <v>548</v>
      </c>
      <c r="G32" s="111">
        <v>366</v>
      </c>
      <c r="H32" s="111">
        <v>181</v>
      </c>
      <c r="I32" s="112">
        <v>137</v>
      </c>
    </row>
    <row r="33" spans="1:9">
      <c r="A33" s="375"/>
      <c r="B33" s="218" t="s">
        <v>106</v>
      </c>
      <c r="C33" s="218"/>
      <c r="D33" s="111">
        <v>6861</v>
      </c>
      <c r="E33" s="111">
        <v>4872</v>
      </c>
      <c r="F33" s="111">
        <v>43</v>
      </c>
      <c r="G33" s="111">
        <v>30</v>
      </c>
      <c r="H33" s="111">
        <v>7</v>
      </c>
      <c r="I33" s="112">
        <v>6</v>
      </c>
    </row>
    <row r="34" spans="1:9">
      <c r="A34" s="375"/>
      <c r="B34" s="218" t="s">
        <v>105</v>
      </c>
      <c r="C34" s="218"/>
      <c r="D34" s="111">
        <v>78108</v>
      </c>
      <c r="E34" s="111">
        <v>55397</v>
      </c>
      <c r="F34" s="111">
        <v>1212</v>
      </c>
      <c r="G34" s="111">
        <v>780</v>
      </c>
      <c r="H34" s="111">
        <v>351</v>
      </c>
      <c r="I34" s="112">
        <v>282</v>
      </c>
    </row>
    <row r="35" spans="1:9">
      <c r="A35" s="375"/>
      <c r="B35" s="218" t="s">
        <v>5</v>
      </c>
      <c r="C35" s="218"/>
      <c r="D35" s="111">
        <v>130309</v>
      </c>
      <c r="E35" s="111">
        <v>79119</v>
      </c>
      <c r="F35" s="111">
        <v>2223</v>
      </c>
      <c r="G35" s="111">
        <v>1312</v>
      </c>
      <c r="H35" s="111">
        <v>757</v>
      </c>
      <c r="I35" s="112">
        <v>476</v>
      </c>
    </row>
    <row r="36" spans="1:9">
      <c r="A36" s="375"/>
      <c r="B36" s="218" t="s">
        <v>6</v>
      </c>
      <c r="C36" s="218"/>
      <c r="D36" s="111">
        <v>103507</v>
      </c>
      <c r="E36" s="111">
        <v>79099</v>
      </c>
      <c r="F36" s="111">
        <v>1337</v>
      </c>
      <c r="G36" s="111">
        <v>875</v>
      </c>
      <c r="H36" s="111">
        <v>330</v>
      </c>
      <c r="I36" s="112">
        <v>236</v>
      </c>
    </row>
    <row r="37" spans="1:9">
      <c r="A37" s="375"/>
      <c r="B37" s="218" t="s">
        <v>7</v>
      </c>
      <c r="C37" s="218"/>
      <c r="D37" s="111">
        <v>22348</v>
      </c>
      <c r="E37" s="111">
        <v>14215</v>
      </c>
      <c r="F37" s="111">
        <v>143</v>
      </c>
      <c r="G37" s="111">
        <v>67</v>
      </c>
      <c r="H37" s="111">
        <v>48</v>
      </c>
      <c r="I37" s="112">
        <v>38</v>
      </c>
    </row>
    <row r="38" spans="1:9">
      <c r="A38" s="375"/>
      <c r="B38" s="218" t="s">
        <v>8</v>
      </c>
      <c r="C38" s="218"/>
      <c r="D38" s="111">
        <v>26893</v>
      </c>
      <c r="E38" s="111">
        <v>17923</v>
      </c>
      <c r="F38" s="111">
        <v>127</v>
      </c>
      <c r="G38" s="111">
        <v>99</v>
      </c>
      <c r="H38" s="111">
        <v>41</v>
      </c>
      <c r="I38" s="112">
        <v>28</v>
      </c>
    </row>
    <row r="39" spans="1:9">
      <c r="A39" s="375"/>
      <c r="B39" s="218" t="s">
        <v>4</v>
      </c>
      <c r="C39" s="218"/>
      <c r="D39" s="111">
        <v>10766</v>
      </c>
      <c r="E39" s="111">
        <v>7157</v>
      </c>
      <c r="F39" s="111">
        <v>133</v>
      </c>
      <c r="G39" s="111">
        <v>65</v>
      </c>
      <c r="H39" s="111">
        <v>37</v>
      </c>
      <c r="I39" s="112">
        <v>23</v>
      </c>
    </row>
    <row r="40" spans="1:9">
      <c r="A40" s="375" t="s">
        <v>10</v>
      </c>
      <c r="B40" s="218" t="s">
        <v>3</v>
      </c>
      <c r="C40" s="218"/>
      <c r="D40" s="111">
        <v>86226</v>
      </c>
      <c r="E40" s="111">
        <v>74356</v>
      </c>
      <c r="F40" s="111">
        <v>1316</v>
      </c>
      <c r="G40" s="111">
        <v>965</v>
      </c>
      <c r="H40" s="111">
        <v>53</v>
      </c>
      <c r="I40" s="112">
        <v>34</v>
      </c>
    </row>
    <row r="41" spans="1:9">
      <c r="A41" s="375"/>
      <c r="B41" s="218" t="s">
        <v>109</v>
      </c>
      <c r="C41" s="218"/>
      <c r="D41" s="111">
        <v>23819</v>
      </c>
      <c r="E41" s="111">
        <v>20933</v>
      </c>
      <c r="F41" s="111">
        <v>254</v>
      </c>
      <c r="G41" s="111">
        <v>209</v>
      </c>
      <c r="H41" s="111">
        <v>9</v>
      </c>
      <c r="I41" s="112">
        <v>6</v>
      </c>
    </row>
    <row r="42" spans="1:9">
      <c r="A42" s="375"/>
      <c r="B42" s="218" t="s">
        <v>108</v>
      </c>
      <c r="C42" s="218"/>
      <c r="D42" s="111">
        <v>18459</v>
      </c>
      <c r="E42" s="111">
        <v>14876</v>
      </c>
      <c r="F42" s="111">
        <v>278</v>
      </c>
      <c r="G42" s="111">
        <v>210</v>
      </c>
      <c r="H42" s="111">
        <v>15</v>
      </c>
      <c r="I42" s="112">
        <v>7</v>
      </c>
    </row>
    <row r="43" spans="1:9">
      <c r="A43" s="375"/>
      <c r="B43" s="218" t="s">
        <v>107</v>
      </c>
      <c r="C43" s="218"/>
      <c r="D43" s="111">
        <v>18401</v>
      </c>
      <c r="E43" s="111">
        <v>15480</v>
      </c>
      <c r="F43" s="111">
        <v>227</v>
      </c>
      <c r="G43" s="111">
        <v>153</v>
      </c>
      <c r="H43" s="111">
        <v>10</v>
      </c>
      <c r="I43" s="112">
        <v>5</v>
      </c>
    </row>
    <row r="44" spans="1:9">
      <c r="A44" s="375"/>
      <c r="B44" s="218" t="s">
        <v>106</v>
      </c>
      <c r="C44" s="218"/>
      <c r="D44" s="111">
        <v>1151</v>
      </c>
      <c r="E44" s="111">
        <v>988</v>
      </c>
      <c r="F44" s="111">
        <v>14</v>
      </c>
      <c r="G44" s="111">
        <v>6</v>
      </c>
      <c r="H44" s="111" t="s">
        <v>431</v>
      </c>
      <c r="I44" s="112" t="s">
        <v>431</v>
      </c>
    </row>
    <row r="45" spans="1:9">
      <c r="A45" s="375"/>
      <c r="B45" s="218" t="s">
        <v>105</v>
      </c>
      <c r="C45" s="218"/>
      <c r="D45" s="111">
        <v>19172</v>
      </c>
      <c r="E45" s="111">
        <v>16188</v>
      </c>
      <c r="F45" s="111">
        <v>476</v>
      </c>
      <c r="G45" s="111">
        <v>313</v>
      </c>
      <c r="H45" s="111">
        <v>12</v>
      </c>
      <c r="I45" s="112">
        <v>11</v>
      </c>
    </row>
    <row r="46" spans="1:9">
      <c r="A46" s="375"/>
      <c r="B46" s="218" t="s">
        <v>5</v>
      </c>
      <c r="C46" s="218"/>
      <c r="D46" s="111">
        <v>40846</v>
      </c>
      <c r="E46" s="111">
        <v>32530</v>
      </c>
      <c r="F46" s="111">
        <v>753</v>
      </c>
      <c r="G46" s="111">
        <v>525</v>
      </c>
      <c r="H46" s="111">
        <v>24</v>
      </c>
      <c r="I46" s="112">
        <v>18</v>
      </c>
    </row>
    <row r="47" spans="1:9">
      <c r="A47" s="375"/>
      <c r="B47" s="218" t="s">
        <v>6</v>
      </c>
      <c r="C47" s="218"/>
      <c r="D47" s="111">
        <v>31757</v>
      </c>
      <c r="E47" s="111">
        <v>29442</v>
      </c>
      <c r="F47" s="111">
        <v>384</v>
      </c>
      <c r="G47" s="111">
        <v>306</v>
      </c>
      <c r="H47" s="111">
        <v>16</v>
      </c>
      <c r="I47" s="112">
        <v>9</v>
      </c>
    </row>
    <row r="48" spans="1:9">
      <c r="A48" s="375"/>
      <c r="B48" s="218" t="s">
        <v>7</v>
      </c>
      <c r="C48" s="218"/>
      <c r="D48" s="111">
        <v>4069</v>
      </c>
      <c r="E48" s="111">
        <v>3145</v>
      </c>
      <c r="F48" s="111">
        <v>60</v>
      </c>
      <c r="G48" s="111">
        <v>19</v>
      </c>
      <c r="H48" s="111" t="s">
        <v>431</v>
      </c>
      <c r="I48" s="112" t="s">
        <v>431</v>
      </c>
    </row>
    <row r="49" spans="1:9">
      <c r="A49" s="375"/>
      <c r="B49" s="218" t="s">
        <v>8</v>
      </c>
      <c r="C49" s="218"/>
      <c r="D49" s="111">
        <v>4330</v>
      </c>
      <c r="E49" s="111">
        <v>3348</v>
      </c>
      <c r="F49" s="111">
        <v>52</v>
      </c>
      <c r="G49" s="111">
        <v>41</v>
      </c>
      <c r="H49" s="111">
        <v>5</v>
      </c>
      <c r="I49" s="112" t="s">
        <v>431</v>
      </c>
    </row>
    <row r="50" spans="1:9">
      <c r="A50" s="375"/>
      <c r="B50" s="218" t="s">
        <v>4</v>
      </c>
      <c r="C50" s="218"/>
      <c r="D50" s="111">
        <v>5224</v>
      </c>
      <c r="E50" s="111">
        <v>5891</v>
      </c>
      <c r="F50" s="111">
        <v>67</v>
      </c>
      <c r="G50" s="111">
        <v>74</v>
      </c>
      <c r="H50" s="111" t="s">
        <v>431</v>
      </c>
      <c r="I50" s="112" t="s">
        <v>431</v>
      </c>
    </row>
    <row r="51" spans="1:9">
      <c r="A51" s="375" t="s">
        <v>11</v>
      </c>
      <c r="B51" s="218" t="s">
        <v>3</v>
      </c>
      <c r="C51" s="218"/>
      <c r="D51" s="111">
        <v>133721</v>
      </c>
      <c r="E51" s="111">
        <v>111907</v>
      </c>
      <c r="F51" s="111">
        <v>1168</v>
      </c>
      <c r="G51" s="111">
        <v>852</v>
      </c>
      <c r="H51" s="111">
        <v>577</v>
      </c>
      <c r="I51" s="112">
        <v>414</v>
      </c>
    </row>
    <row r="52" spans="1:9">
      <c r="A52" s="375"/>
      <c r="B52" s="218" t="s">
        <v>109</v>
      </c>
      <c r="C52" s="218"/>
      <c r="D52" s="111">
        <v>38927</v>
      </c>
      <c r="E52" s="111">
        <v>32953</v>
      </c>
      <c r="F52" s="111">
        <v>358</v>
      </c>
      <c r="G52" s="111">
        <v>236</v>
      </c>
      <c r="H52" s="111">
        <v>111</v>
      </c>
      <c r="I52" s="112">
        <v>68</v>
      </c>
    </row>
    <row r="53" spans="1:9">
      <c r="A53" s="375"/>
      <c r="B53" s="218" t="s">
        <v>108</v>
      </c>
      <c r="C53" s="218"/>
      <c r="D53" s="111">
        <v>28646</v>
      </c>
      <c r="E53" s="111">
        <v>22873</v>
      </c>
      <c r="F53" s="111">
        <v>221</v>
      </c>
      <c r="G53" s="111">
        <v>174</v>
      </c>
      <c r="H53" s="111">
        <v>153</v>
      </c>
      <c r="I53" s="112">
        <v>127</v>
      </c>
    </row>
    <row r="54" spans="1:9">
      <c r="A54" s="375"/>
      <c r="B54" s="218" t="s">
        <v>107</v>
      </c>
      <c r="C54" s="218"/>
      <c r="D54" s="111">
        <v>29744</v>
      </c>
      <c r="E54" s="111">
        <v>25503</v>
      </c>
      <c r="F54" s="111">
        <v>191</v>
      </c>
      <c r="G54" s="111">
        <v>183</v>
      </c>
      <c r="H54" s="111">
        <v>80</v>
      </c>
      <c r="I54" s="112">
        <v>60</v>
      </c>
    </row>
    <row r="55" spans="1:9">
      <c r="A55" s="375"/>
      <c r="B55" s="218" t="s">
        <v>106</v>
      </c>
      <c r="C55" s="218"/>
      <c r="D55" s="111">
        <v>2373</v>
      </c>
      <c r="E55" s="111">
        <v>1923</v>
      </c>
      <c r="F55" s="111">
        <v>16</v>
      </c>
      <c r="G55" s="111">
        <v>17</v>
      </c>
      <c r="H55" s="111" t="s">
        <v>431</v>
      </c>
      <c r="I55" s="112">
        <v>5</v>
      </c>
    </row>
    <row r="56" spans="1:9">
      <c r="A56" s="375"/>
      <c r="B56" s="218" t="s">
        <v>105</v>
      </c>
      <c r="C56" s="218"/>
      <c r="D56" s="111">
        <v>30591</v>
      </c>
      <c r="E56" s="111">
        <v>26076</v>
      </c>
      <c r="F56" s="111">
        <v>338</v>
      </c>
      <c r="G56" s="111">
        <v>223</v>
      </c>
      <c r="H56" s="111">
        <v>210</v>
      </c>
      <c r="I56" s="112">
        <v>144</v>
      </c>
    </row>
    <row r="57" spans="1:9">
      <c r="A57" s="375"/>
      <c r="B57" s="218" t="s">
        <v>5</v>
      </c>
      <c r="C57" s="218"/>
      <c r="D57" s="111">
        <v>67572</v>
      </c>
      <c r="E57" s="111">
        <v>55155</v>
      </c>
      <c r="F57" s="111">
        <v>661</v>
      </c>
      <c r="G57" s="111">
        <v>460</v>
      </c>
      <c r="H57" s="111">
        <v>400</v>
      </c>
      <c r="I57" s="112">
        <v>274</v>
      </c>
    </row>
    <row r="58" spans="1:9">
      <c r="A58" s="375"/>
      <c r="B58" s="218" t="s">
        <v>6</v>
      </c>
      <c r="C58" s="218"/>
      <c r="D58" s="111">
        <v>47645</v>
      </c>
      <c r="E58" s="111">
        <v>42879</v>
      </c>
      <c r="F58" s="111">
        <v>366</v>
      </c>
      <c r="G58" s="111">
        <v>296</v>
      </c>
      <c r="H58" s="111">
        <v>123</v>
      </c>
      <c r="I58" s="112">
        <v>102</v>
      </c>
    </row>
    <row r="59" spans="1:9">
      <c r="A59" s="375"/>
      <c r="B59" s="218" t="s">
        <v>7</v>
      </c>
      <c r="C59" s="218"/>
      <c r="D59" s="111">
        <v>6668</v>
      </c>
      <c r="E59" s="111">
        <v>5046</v>
      </c>
      <c r="F59" s="111">
        <v>40</v>
      </c>
      <c r="G59" s="111">
        <v>28</v>
      </c>
      <c r="H59" s="111">
        <v>18</v>
      </c>
      <c r="I59" s="112">
        <v>11</v>
      </c>
    </row>
    <row r="60" spans="1:9">
      <c r="A60" s="375"/>
      <c r="B60" s="218" t="s">
        <v>8</v>
      </c>
      <c r="C60" s="218"/>
      <c r="D60" s="111">
        <v>8396</v>
      </c>
      <c r="E60" s="111">
        <v>6248</v>
      </c>
      <c r="F60" s="111">
        <v>57</v>
      </c>
      <c r="G60" s="111">
        <v>49</v>
      </c>
      <c r="H60" s="111">
        <v>19</v>
      </c>
      <c r="I60" s="112">
        <v>17</v>
      </c>
    </row>
    <row r="61" spans="1:9">
      <c r="A61" s="375"/>
      <c r="B61" s="218" t="s">
        <v>4</v>
      </c>
      <c r="C61" s="218"/>
      <c r="D61" s="111">
        <v>3440</v>
      </c>
      <c r="E61" s="111">
        <v>2579</v>
      </c>
      <c r="F61" s="111">
        <v>44</v>
      </c>
      <c r="G61" s="111">
        <v>19</v>
      </c>
      <c r="H61" s="111" t="s">
        <v>431</v>
      </c>
      <c r="I61" s="112">
        <v>10</v>
      </c>
    </row>
    <row r="62" spans="1:9">
      <c r="A62" s="375" t="s">
        <v>92</v>
      </c>
      <c r="B62" s="218" t="s">
        <v>3</v>
      </c>
      <c r="C62" s="218"/>
      <c r="D62" s="111">
        <v>8444</v>
      </c>
      <c r="E62" s="111">
        <v>7161</v>
      </c>
      <c r="F62" s="111">
        <v>9</v>
      </c>
      <c r="G62" s="111" t="s">
        <v>431</v>
      </c>
      <c r="H62" s="111">
        <v>60</v>
      </c>
      <c r="I62" s="112">
        <v>44</v>
      </c>
    </row>
    <row r="63" spans="1:9">
      <c r="A63" s="375"/>
      <c r="B63" s="218" t="s">
        <v>109</v>
      </c>
      <c r="C63" s="218"/>
      <c r="D63" s="111">
        <v>3417</v>
      </c>
      <c r="E63" s="111">
        <v>2765</v>
      </c>
      <c r="F63" s="111" t="s">
        <v>431</v>
      </c>
      <c r="G63" s="111" t="s">
        <v>431</v>
      </c>
      <c r="H63" s="111">
        <v>16</v>
      </c>
      <c r="I63" s="112">
        <v>7</v>
      </c>
    </row>
    <row r="64" spans="1:9">
      <c r="A64" s="375"/>
      <c r="B64" s="218" t="s">
        <v>108</v>
      </c>
      <c r="C64" s="218"/>
      <c r="D64" s="111">
        <v>1600</v>
      </c>
      <c r="E64" s="111">
        <v>1326</v>
      </c>
      <c r="F64" s="111" t="s">
        <v>431</v>
      </c>
      <c r="G64" s="111" t="s">
        <v>431</v>
      </c>
      <c r="H64" s="111">
        <v>21</v>
      </c>
      <c r="I64" s="112">
        <v>19</v>
      </c>
    </row>
    <row r="65" spans="1:9">
      <c r="A65" s="375"/>
      <c r="B65" s="218" t="s">
        <v>107</v>
      </c>
      <c r="C65" s="218"/>
      <c r="D65" s="111">
        <v>1718</v>
      </c>
      <c r="E65" s="111">
        <v>1495</v>
      </c>
      <c r="F65" s="111" t="s">
        <v>431</v>
      </c>
      <c r="G65" s="111" t="s">
        <v>431</v>
      </c>
      <c r="H65" s="111">
        <v>7</v>
      </c>
      <c r="I65" s="112">
        <v>3</v>
      </c>
    </row>
    <row r="66" spans="1:9">
      <c r="A66" s="375"/>
      <c r="B66" s="218" t="s">
        <v>106</v>
      </c>
      <c r="C66" s="218"/>
      <c r="D66" s="111">
        <v>69</v>
      </c>
      <c r="E66" s="111">
        <v>59</v>
      </c>
      <c r="F66" s="111">
        <v>0</v>
      </c>
      <c r="G66" s="111">
        <v>0</v>
      </c>
      <c r="H66" s="111" t="s">
        <v>431</v>
      </c>
      <c r="I66" s="112" t="s">
        <v>431</v>
      </c>
    </row>
    <row r="67" spans="1:9">
      <c r="A67" s="375"/>
      <c r="B67" s="218" t="s">
        <v>105</v>
      </c>
      <c r="C67" s="218"/>
      <c r="D67" s="111">
        <v>1578</v>
      </c>
      <c r="E67" s="111">
        <v>1436</v>
      </c>
      <c r="F67" s="111">
        <v>5</v>
      </c>
      <c r="G67" s="111" t="s">
        <v>431</v>
      </c>
      <c r="H67" s="111">
        <v>12</v>
      </c>
      <c r="I67" s="112">
        <v>10</v>
      </c>
    </row>
    <row r="68" spans="1:9">
      <c r="A68" s="375"/>
      <c r="B68" s="218" t="s">
        <v>5</v>
      </c>
      <c r="C68" s="218"/>
      <c r="D68" s="111">
        <v>4189</v>
      </c>
      <c r="E68" s="111">
        <v>3531</v>
      </c>
      <c r="F68" s="111" t="s">
        <v>431</v>
      </c>
      <c r="G68" s="111" t="s">
        <v>431</v>
      </c>
      <c r="H68" s="111">
        <v>36</v>
      </c>
      <c r="I68" s="112">
        <v>29</v>
      </c>
    </row>
    <row r="69" spans="1:9">
      <c r="A69" s="375"/>
      <c r="B69" s="218" t="s">
        <v>6</v>
      </c>
      <c r="C69" s="218"/>
      <c r="D69" s="111">
        <v>3584</v>
      </c>
      <c r="E69" s="111">
        <v>3101</v>
      </c>
      <c r="F69" s="111" t="s">
        <v>431</v>
      </c>
      <c r="G69" s="111" t="s">
        <v>431</v>
      </c>
      <c r="H69" s="111">
        <v>14</v>
      </c>
      <c r="I69" s="112">
        <v>9</v>
      </c>
    </row>
    <row r="70" spans="1:9">
      <c r="A70" s="375"/>
      <c r="B70" s="218" t="s">
        <v>7</v>
      </c>
      <c r="C70" s="218"/>
      <c r="D70" s="111">
        <v>355</v>
      </c>
      <c r="E70" s="111">
        <v>254</v>
      </c>
      <c r="F70" s="111" t="s">
        <v>431</v>
      </c>
      <c r="G70" s="111">
        <v>0</v>
      </c>
      <c r="H70" s="111">
        <v>4</v>
      </c>
      <c r="I70" s="112" t="s">
        <v>431</v>
      </c>
    </row>
    <row r="71" spans="1:9">
      <c r="A71" s="375"/>
      <c r="B71" s="218" t="s">
        <v>8</v>
      </c>
      <c r="C71" s="218"/>
      <c r="D71" s="111">
        <v>254</v>
      </c>
      <c r="E71" s="111">
        <v>195</v>
      </c>
      <c r="F71" s="111" t="s">
        <v>431</v>
      </c>
      <c r="G71" s="111">
        <v>0</v>
      </c>
      <c r="H71" s="111">
        <v>3</v>
      </c>
      <c r="I71" s="112" t="s">
        <v>431</v>
      </c>
    </row>
    <row r="72" spans="1:9">
      <c r="A72" s="375"/>
      <c r="B72" s="218" t="s">
        <v>4</v>
      </c>
      <c r="C72" s="218"/>
      <c r="D72" s="111">
        <v>62</v>
      </c>
      <c r="E72" s="111">
        <v>80</v>
      </c>
      <c r="F72" s="111">
        <v>0</v>
      </c>
      <c r="G72" s="111">
        <v>0</v>
      </c>
      <c r="H72" s="111" t="s">
        <v>431</v>
      </c>
      <c r="I72" s="112" t="s">
        <v>431</v>
      </c>
    </row>
    <row r="73" spans="1:9">
      <c r="A73" s="375" t="s">
        <v>12</v>
      </c>
      <c r="B73" s="218" t="s">
        <v>3</v>
      </c>
      <c r="C73" s="218"/>
      <c r="D73" s="111">
        <v>18506</v>
      </c>
      <c r="E73" s="111">
        <v>16870</v>
      </c>
      <c r="F73" s="111">
        <v>635</v>
      </c>
      <c r="G73" s="111">
        <v>496</v>
      </c>
      <c r="H73" s="111">
        <v>83</v>
      </c>
      <c r="I73" s="112">
        <v>54</v>
      </c>
    </row>
    <row r="74" spans="1:9">
      <c r="A74" s="375"/>
      <c r="B74" s="218" t="s">
        <v>109</v>
      </c>
      <c r="C74" s="218"/>
      <c r="D74" s="111">
        <v>6415</v>
      </c>
      <c r="E74" s="111">
        <v>5868</v>
      </c>
      <c r="F74" s="111">
        <v>196</v>
      </c>
      <c r="G74" s="111">
        <v>136</v>
      </c>
      <c r="H74" s="111">
        <v>14</v>
      </c>
      <c r="I74" s="112">
        <v>11</v>
      </c>
    </row>
    <row r="75" spans="1:9">
      <c r="A75" s="375"/>
      <c r="B75" s="218" t="s">
        <v>108</v>
      </c>
      <c r="C75" s="218"/>
      <c r="D75" s="111">
        <v>3590</v>
      </c>
      <c r="E75" s="111">
        <v>3133</v>
      </c>
      <c r="F75" s="111">
        <v>116</v>
      </c>
      <c r="G75" s="111">
        <v>98</v>
      </c>
      <c r="H75" s="111">
        <v>21</v>
      </c>
      <c r="I75" s="112">
        <v>14</v>
      </c>
    </row>
    <row r="76" spans="1:9">
      <c r="A76" s="375"/>
      <c r="B76" s="218" t="s">
        <v>107</v>
      </c>
      <c r="C76" s="218"/>
      <c r="D76" s="111">
        <v>3696</v>
      </c>
      <c r="E76" s="111">
        <v>3489</v>
      </c>
      <c r="F76" s="111">
        <v>114</v>
      </c>
      <c r="G76" s="111">
        <v>113</v>
      </c>
      <c r="H76" s="111">
        <v>19</v>
      </c>
      <c r="I76" s="112">
        <v>14</v>
      </c>
    </row>
    <row r="77" spans="1:9">
      <c r="A77" s="375"/>
      <c r="B77" s="218" t="s">
        <v>106</v>
      </c>
      <c r="C77" s="218"/>
      <c r="D77" s="111">
        <v>184</v>
      </c>
      <c r="E77" s="111">
        <v>180</v>
      </c>
      <c r="F77" s="111">
        <v>8</v>
      </c>
      <c r="G77" s="111">
        <v>8</v>
      </c>
      <c r="H77" s="111" t="s">
        <v>431</v>
      </c>
      <c r="I77" s="112">
        <v>0</v>
      </c>
    </row>
    <row r="78" spans="1:9">
      <c r="A78" s="375"/>
      <c r="B78" s="218" t="s">
        <v>105</v>
      </c>
      <c r="C78" s="218"/>
      <c r="D78" s="111">
        <v>4094</v>
      </c>
      <c r="E78" s="111">
        <v>3670</v>
      </c>
      <c r="F78" s="111">
        <v>171</v>
      </c>
      <c r="G78" s="111">
        <v>127</v>
      </c>
      <c r="H78" s="111">
        <v>22</v>
      </c>
      <c r="I78" s="112">
        <v>11</v>
      </c>
    </row>
    <row r="79" spans="1:9">
      <c r="A79" s="375"/>
      <c r="B79" s="218" t="s">
        <v>5</v>
      </c>
      <c r="C79" s="218"/>
      <c r="D79" s="111">
        <v>9730</v>
      </c>
      <c r="E79" s="111">
        <v>8482</v>
      </c>
      <c r="F79" s="111">
        <v>379</v>
      </c>
      <c r="G79" s="111">
        <v>269</v>
      </c>
      <c r="H79" s="111">
        <v>53</v>
      </c>
      <c r="I79" s="112">
        <v>28</v>
      </c>
    </row>
    <row r="80" spans="1:9">
      <c r="A80" s="375"/>
      <c r="B80" s="218" t="s">
        <v>6</v>
      </c>
      <c r="C80" s="218"/>
      <c r="D80" s="111">
        <v>6857</v>
      </c>
      <c r="E80" s="111">
        <v>6675</v>
      </c>
      <c r="F80" s="111">
        <v>187</v>
      </c>
      <c r="G80" s="111">
        <v>177</v>
      </c>
      <c r="H80" s="111">
        <v>18</v>
      </c>
      <c r="I80" s="112">
        <v>17</v>
      </c>
    </row>
    <row r="81" spans="1:9">
      <c r="A81" s="375"/>
      <c r="B81" s="218" t="s">
        <v>7</v>
      </c>
      <c r="C81" s="218"/>
      <c r="D81" s="111">
        <v>771</v>
      </c>
      <c r="E81" s="111">
        <v>677</v>
      </c>
      <c r="F81" s="111">
        <v>22</v>
      </c>
      <c r="G81" s="111">
        <v>18</v>
      </c>
      <c r="H81" s="111">
        <v>4</v>
      </c>
      <c r="I81" s="112" t="s">
        <v>431</v>
      </c>
    </row>
    <row r="82" spans="1:9">
      <c r="A82" s="375"/>
      <c r="B82" s="218" t="s">
        <v>8</v>
      </c>
      <c r="C82" s="218"/>
      <c r="D82" s="111">
        <v>621</v>
      </c>
      <c r="E82" s="111">
        <v>506</v>
      </c>
      <c r="F82" s="111">
        <v>17</v>
      </c>
      <c r="G82" s="111">
        <v>18</v>
      </c>
      <c r="H82" s="111" t="s">
        <v>431</v>
      </c>
      <c r="I82" s="112" t="s">
        <v>431</v>
      </c>
    </row>
    <row r="83" spans="1:9">
      <c r="A83" s="375"/>
      <c r="B83" s="218" t="s">
        <v>4</v>
      </c>
      <c r="C83" s="218"/>
      <c r="D83" s="111">
        <v>527</v>
      </c>
      <c r="E83" s="111">
        <v>530</v>
      </c>
      <c r="F83" s="111">
        <v>30</v>
      </c>
      <c r="G83" s="111" t="s">
        <v>431</v>
      </c>
      <c r="H83" s="111" t="s">
        <v>431</v>
      </c>
      <c r="I83" s="112">
        <v>4</v>
      </c>
    </row>
    <row r="84" spans="1:9">
      <c r="A84" s="375" t="s">
        <v>13</v>
      </c>
      <c r="B84" s="218" t="s">
        <v>3</v>
      </c>
      <c r="C84" s="218"/>
      <c r="D84" s="111">
        <v>6411</v>
      </c>
      <c r="E84" s="111">
        <v>5361</v>
      </c>
      <c r="F84" s="111">
        <v>22</v>
      </c>
      <c r="G84" s="111" t="s">
        <v>431</v>
      </c>
      <c r="H84" s="111">
        <v>59</v>
      </c>
      <c r="I84" s="112">
        <v>39</v>
      </c>
    </row>
    <row r="85" spans="1:9">
      <c r="A85" s="375"/>
      <c r="B85" s="218" t="s">
        <v>109</v>
      </c>
      <c r="C85" s="218"/>
      <c r="D85" s="111">
        <v>2054</v>
      </c>
      <c r="E85" s="111">
        <v>1752</v>
      </c>
      <c r="F85" s="111" t="s">
        <v>431</v>
      </c>
      <c r="G85" s="111">
        <v>4</v>
      </c>
      <c r="H85" s="111">
        <v>9</v>
      </c>
      <c r="I85" s="112">
        <v>5</v>
      </c>
    </row>
    <row r="86" spans="1:9">
      <c r="A86" s="375"/>
      <c r="B86" s="218" t="s">
        <v>108</v>
      </c>
      <c r="C86" s="218"/>
      <c r="D86" s="111">
        <v>1337</v>
      </c>
      <c r="E86" s="111">
        <v>1094</v>
      </c>
      <c r="F86" s="111">
        <v>7</v>
      </c>
      <c r="G86" s="111" t="s">
        <v>431</v>
      </c>
      <c r="H86" s="111">
        <v>15</v>
      </c>
      <c r="I86" s="112">
        <v>11</v>
      </c>
    </row>
    <row r="87" spans="1:9">
      <c r="A87" s="375"/>
      <c r="B87" s="218" t="s">
        <v>107</v>
      </c>
      <c r="C87" s="218"/>
      <c r="D87" s="111">
        <v>1405</v>
      </c>
      <c r="E87" s="111">
        <v>1187</v>
      </c>
      <c r="F87" s="111" t="s">
        <v>431</v>
      </c>
      <c r="G87" s="111">
        <v>3</v>
      </c>
      <c r="H87" s="111">
        <v>15</v>
      </c>
      <c r="I87" s="112">
        <v>11</v>
      </c>
    </row>
    <row r="88" spans="1:9">
      <c r="A88" s="375"/>
      <c r="B88" s="218" t="s">
        <v>106</v>
      </c>
      <c r="C88" s="218"/>
      <c r="D88" s="111">
        <v>79</v>
      </c>
      <c r="E88" s="111">
        <v>61</v>
      </c>
      <c r="F88" s="111">
        <v>0</v>
      </c>
      <c r="G88" s="111">
        <v>0</v>
      </c>
      <c r="H88" s="111" t="s">
        <v>431</v>
      </c>
      <c r="I88" s="112">
        <v>0</v>
      </c>
    </row>
    <row r="89" spans="1:9">
      <c r="A89" s="375"/>
      <c r="B89" s="218" t="s">
        <v>105</v>
      </c>
      <c r="C89" s="218"/>
      <c r="D89" s="111">
        <v>1449</v>
      </c>
      <c r="E89" s="111">
        <v>1206</v>
      </c>
      <c r="F89" s="111">
        <v>7</v>
      </c>
      <c r="G89" s="111" t="s">
        <v>431</v>
      </c>
      <c r="H89" s="111">
        <v>17</v>
      </c>
      <c r="I89" s="112">
        <v>12</v>
      </c>
    </row>
    <row r="90" spans="1:9">
      <c r="A90" s="375"/>
      <c r="B90" s="218" t="s">
        <v>5</v>
      </c>
      <c r="C90" s="218"/>
      <c r="D90" s="111">
        <v>3151</v>
      </c>
      <c r="E90" s="111">
        <v>2539</v>
      </c>
      <c r="F90" s="111">
        <v>12</v>
      </c>
      <c r="G90" s="111">
        <v>11</v>
      </c>
      <c r="H90" s="111">
        <v>39</v>
      </c>
      <c r="I90" s="112">
        <v>27</v>
      </c>
    </row>
    <row r="91" spans="1:9">
      <c r="A91" s="375"/>
      <c r="B91" s="218" t="s">
        <v>6</v>
      </c>
      <c r="C91" s="218"/>
      <c r="D91" s="111">
        <v>2590</v>
      </c>
      <c r="E91" s="111">
        <v>2314</v>
      </c>
      <c r="F91" s="111">
        <v>7</v>
      </c>
      <c r="G91" s="111" t="s">
        <v>431</v>
      </c>
      <c r="H91" s="111">
        <v>16</v>
      </c>
      <c r="I91" s="112" t="s">
        <v>431</v>
      </c>
    </row>
    <row r="92" spans="1:9">
      <c r="A92" s="375"/>
      <c r="B92" s="218" t="s">
        <v>7</v>
      </c>
      <c r="C92" s="218"/>
      <c r="D92" s="111">
        <v>321</v>
      </c>
      <c r="E92" s="111">
        <v>261</v>
      </c>
      <c r="F92" s="111">
        <v>0</v>
      </c>
      <c r="G92" s="111">
        <v>0</v>
      </c>
      <c r="H92" s="111" t="s">
        <v>431</v>
      </c>
      <c r="I92" s="112" t="s">
        <v>431</v>
      </c>
    </row>
    <row r="93" spans="1:9">
      <c r="A93" s="375"/>
      <c r="B93" s="218" t="s">
        <v>8</v>
      </c>
      <c r="C93" s="218"/>
      <c r="D93" s="111">
        <v>262</v>
      </c>
      <c r="E93" s="111">
        <v>186</v>
      </c>
      <c r="F93" s="111" t="s">
        <v>431</v>
      </c>
      <c r="G93" s="111">
        <v>0</v>
      </c>
      <c r="H93" s="111" t="s">
        <v>431</v>
      </c>
      <c r="I93" s="112">
        <v>0</v>
      </c>
    </row>
    <row r="94" spans="1:9">
      <c r="A94" s="375"/>
      <c r="B94" s="218" t="s">
        <v>4</v>
      </c>
      <c r="C94" s="218"/>
      <c r="D94" s="111">
        <v>87</v>
      </c>
      <c r="E94" s="111">
        <v>61</v>
      </c>
      <c r="F94" s="111" t="s">
        <v>431</v>
      </c>
      <c r="G94" s="111">
        <v>0</v>
      </c>
      <c r="H94" s="111" t="s">
        <v>431</v>
      </c>
      <c r="I94" s="112">
        <v>0</v>
      </c>
    </row>
    <row r="95" spans="1:9">
      <c r="A95" s="375" t="s">
        <v>14</v>
      </c>
      <c r="B95" s="218" t="s">
        <v>3</v>
      </c>
      <c r="C95" s="218"/>
      <c r="D95" s="111">
        <v>6288</v>
      </c>
      <c r="E95" s="111">
        <v>5156</v>
      </c>
      <c r="F95" s="111">
        <v>26</v>
      </c>
      <c r="G95" s="111">
        <v>13</v>
      </c>
      <c r="H95" s="111">
        <v>48</v>
      </c>
      <c r="I95" s="112">
        <v>35</v>
      </c>
    </row>
    <row r="96" spans="1:9">
      <c r="A96" s="375"/>
      <c r="B96" s="218" t="s">
        <v>109</v>
      </c>
      <c r="C96" s="218"/>
      <c r="D96" s="111">
        <v>2030</v>
      </c>
      <c r="E96" s="111">
        <v>1620</v>
      </c>
      <c r="F96" s="111">
        <v>11</v>
      </c>
      <c r="G96" s="111" t="s">
        <v>431</v>
      </c>
      <c r="H96" s="111">
        <v>17</v>
      </c>
      <c r="I96" s="112">
        <v>6</v>
      </c>
    </row>
    <row r="97" spans="1:9">
      <c r="A97" s="375"/>
      <c r="B97" s="218" t="s">
        <v>108</v>
      </c>
      <c r="C97" s="218"/>
      <c r="D97" s="111">
        <v>1229</v>
      </c>
      <c r="E97" s="111">
        <v>1015</v>
      </c>
      <c r="F97" s="111">
        <v>5</v>
      </c>
      <c r="G97" s="111">
        <v>4</v>
      </c>
      <c r="H97" s="111">
        <v>7</v>
      </c>
      <c r="I97" s="112">
        <v>8</v>
      </c>
    </row>
    <row r="98" spans="1:9">
      <c r="A98" s="375"/>
      <c r="B98" s="218" t="s">
        <v>107</v>
      </c>
      <c r="C98" s="218"/>
      <c r="D98" s="111">
        <v>1275</v>
      </c>
      <c r="E98" s="111">
        <v>1073</v>
      </c>
      <c r="F98" s="111">
        <v>3</v>
      </c>
      <c r="G98" s="111" t="s">
        <v>431</v>
      </c>
      <c r="H98" s="111">
        <v>5</v>
      </c>
      <c r="I98" s="112" t="s">
        <v>431</v>
      </c>
    </row>
    <row r="99" spans="1:9">
      <c r="A99" s="375"/>
      <c r="B99" s="218" t="s">
        <v>106</v>
      </c>
      <c r="C99" s="218"/>
      <c r="D99" s="111">
        <v>62</v>
      </c>
      <c r="E99" s="111">
        <v>42</v>
      </c>
      <c r="F99" s="111">
        <v>0</v>
      </c>
      <c r="G99" s="111" t="s">
        <v>431</v>
      </c>
      <c r="H99" s="111">
        <v>0</v>
      </c>
      <c r="I99" s="112">
        <v>0</v>
      </c>
    </row>
    <row r="100" spans="1:9">
      <c r="A100" s="375"/>
      <c r="B100" s="218" t="s">
        <v>105</v>
      </c>
      <c r="C100" s="218"/>
      <c r="D100" s="111">
        <v>1590</v>
      </c>
      <c r="E100" s="111">
        <v>1319</v>
      </c>
      <c r="F100" s="111">
        <v>6</v>
      </c>
      <c r="G100" s="111">
        <v>3</v>
      </c>
      <c r="H100" s="111">
        <v>16</v>
      </c>
      <c r="I100" s="112">
        <v>18</v>
      </c>
    </row>
    <row r="101" spans="1:9">
      <c r="A101" s="375"/>
      <c r="B101" s="218" t="s">
        <v>5</v>
      </c>
      <c r="C101" s="218"/>
      <c r="D101" s="111">
        <v>3278</v>
      </c>
      <c r="E101" s="111">
        <v>2683</v>
      </c>
      <c r="F101" s="111">
        <v>14</v>
      </c>
      <c r="G101" s="111">
        <v>6</v>
      </c>
      <c r="H101" s="111">
        <v>35</v>
      </c>
      <c r="I101" s="112">
        <v>25</v>
      </c>
    </row>
    <row r="102" spans="1:9">
      <c r="A102" s="375"/>
      <c r="B102" s="218" t="s">
        <v>6</v>
      </c>
      <c r="C102" s="218"/>
      <c r="D102" s="111">
        <v>2443</v>
      </c>
      <c r="E102" s="111">
        <v>2045</v>
      </c>
      <c r="F102" s="111">
        <v>8</v>
      </c>
      <c r="G102" s="111" t="s">
        <v>431</v>
      </c>
      <c r="H102" s="111">
        <v>9</v>
      </c>
      <c r="I102" s="112">
        <v>9</v>
      </c>
    </row>
    <row r="103" spans="1:9">
      <c r="A103" s="375"/>
      <c r="B103" s="218" t="s">
        <v>7</v>
      </c>
      <c r="C103" s="218"/>
      <c r="D103" s="111">
        <v>280</v>
      </c>
      <c r="E103" s="111">
        <v>195</v>
      </c>
      <c r="F103" s="111" t="s">
        <v>431</v>
      </c>
      <c r="G103" s="111" t="s">
        <v>431</v>
      </c>
      <c r="H103" s="111">
        <v>0</v>
      </c>
      <c r="I103" s="112">
        <v>0</v>
      </c>
    </row>
    <row r="104" spans="1:9">
      <c r="A104" s="375"/>
      <c r="B104" s="218" t="s">
        <v>8</v>
      </c>
      <c r="C104" s="218"/>
      <c r="D104" s="111">
        <v>185</v>
      </c>
      <c r="E104" s="111">
        <v>146</v>
      </c>
      <c r="F104" s="111">
        <v>0</v>
      </c>
      <c r="G104" s="111">
        <v>0</v>
      </c>
      <c r="H104" s="111" t="s">
        <v>431</v>
      </c>
      <c r="I104" s="112">
        <v>0</v>
      </c>
    </row>
    <row r="105" spans="1:9">
      <c r="A105" s="375"/>
      <c r="B105" s="218" t="s">
        <v>4</v>
      </c>
      <c r="C105" s="218"/>
      <c r="D105" s="111">
        <v>102</v>
      </c>
      <c r="E105" s="111">
        <v>87</v>
      </c>
      <c r="F105" s="111" t="s">
        <v>431</v>
      </c>
      <c r="G105" s="111" t="s">
        <v>431</v>
      </c>
      <c r="H105" s="111" t="s">
        <v>431</v>
      </c>
      <c r="I105" s="112" t="s">
        <v>431</v>
      </c>
    </row>
    <row r="106" spans="1:9">
      <c r="A106" s="375" t="s">
        <v>15</v>
      </c>
      <c r="B106" s="218" t="s">
        <v>3</v>
      </c>
      <c r="C106" s="218"/>
      <c r="D106" s="111">
        <v>8596</v>
      </c>
      <c r="E106" s="111">
        <v>7274</v>
      </c>
      <c r="F106" s="111">
        <v>26</v>
      </c>
      <c r="G106" s="111">
        <v>23</v>
      </c>
      <c r="H106" s="111">
        <v>35</v>
      </c>
      <c r="I106" s="112">
        <v>22</v>
      </c>
    </row>
    <row r="107" spans="1:9">
      <c r="A107" s="375"/>
      <c r="B107" s="218" t="s">
        <v>109</v>
      </c>
      <c r="C107" s="218"/>
      <c r="D107" s="111">
        <v>2839</v>
      </c>
      <c r="E107" s="111">
        <v>2307</v>
      </c>
      <c r="F107" s="111">
        <v>12</v>
      </c>
      <c r="G107" s="111">
        <v>10</v>
      </c>
      <c r="H107" s="111">
        <v>9</v>
      </c>
      <c r="I107" s="112">
        <v>6</v>
      </c>
    </row>
    <row r="108" spans="1:9">
      <c r="A108" s="375"/>
      <c r="B108" s="218" t="s">
        <v>108</v>
      </c>
      <c r="C108" s="218"/>
      <c r="D108" s="111">
        <v>1492</v>
      </c>
      <c r="E108" s="111">
        <v>1266</v>
      </c>
      <c r="F108" s="111" t="s">
        <v>431</v>
      </c>
      <c r="G108" s="111">
        <v>3</v>
      </c>
      <c r="H108" s="111">
        <v>8</v>
      </c>
      <c r="I108" s="112" t="s">
        <v>431</v>
      </c>
    </row>
    <row r="109" spans="1:9">
      <c r="A109" s="375"/>
      <c r="B109" s="218" t="s">
        <v>107</v>
      </c>
      <c r="C109" s="218"/>
      <c r="D109" s="111">
        <v>1835</v>
      </c>
      <c r="E109" s="111">
        <v>1641</v>
      </c>
      <c r="F109" s="111">
        <v>3</v>
      </c>
      <c r="G109" s="111">
        <v>4</v>
      </c>
      <c r="H109" s="111" t="s">
        <v>431</v>
      </c>
      <c r="I109" s="112">
        <v>3</v>
      </c>
    </row>
    <row r="110" spans="1:9">
      <c r="A110" s="375"/>
      <c r="B110" s="218" t="s">
        <v>106</v>
      </c>
      <c r="C110" s="218"/>
      <c r="D110" s="111">
        <v>123</v>
      </c>
      <c r="E110" s="111">
        <v>106</v>
      </c>
      <c r="F110" s="111">
        <v>0</v>
      </c>
      <c r="G110" s="111">
        <v>0</v>
      </c>
      <c r="H110" s="111" t="s">
        <v>431</v>
      </c>
      <c r="I110" s="112" t="s">
        <v>431</v>
      </c>
    </row>
    <row r="111" spans="1:9">
      <c r="A111" s="375"/>
      <c r="B111" s="218" t="s">
        <v>105</v>
      </c>
      <c r="C111" s="218"/>
      <c r="D111" s="111">
        <v>2074</v>
      </c>
      <c r="E111" s="111">
        <v>1845</v>
      </c>
      <c r="F111" s="111">
        <v>8</v>
      </c>
      <c r="G111" s="111">
        <v>6</v>
      </c>
      <c r="H111" s="111">
        <v>13</v>
      </c>
      <c r="I111" s="112">
        <v>8</v>
      </c>
    </row>
    <row r="112" spans="1:9">
      <c r="A112" s="375"/>
      <c r="B112" s="218" t="s">
        <v>5</v>
      </c>
      <c r="C112" s="218"/>
      <c r="D112" s="111">
        <v>4333</v>
      </c>
      <c r="E112" s="111">
        <v>3676</v>
      </c>
      <c r="F112" s="111">
        <v>14</v>
      </c>
      <c r="G112" s="111" t="s">
        <v>431</v>
      </c>
      <c r="H112" s="111">
        <v>27</v>
      </c>
      <c r="I112" s="112">
        <v>14</v>
      </c>
    </row>
    <row r="113" spans="1:9">
      <c r="A113" s="375"/>
      <c r="B113" s="218" t="s">
        <v>6</v>
      </c>
      <c r="C113" s="218"/>
      <c r="D113" s="111">
        <v>3342</v>
      </c>
      <c r="E113" s="111">
        <v>2978</v>
      </c>
      <c r="F113" s="111" t="s">
        <v>431</v>
      </c>
      <c r="G113" s="111">
        <v>11</v>
      </c>
      <c r="H113" s="111" t="s">
        <v>431</v>
      </c>
      <c r="I113" s="112" t="s">
        <v>431</v>
      </c>
    </row>
    <row r="114" spans="1:9">
      <c r="A114" s="375"/>
      <c r="B114" s="218" t="s">
        <v>7</v>
      </c>
      <c r="C114" s="218"/>
      <c r="D114" s="111">
        <v>348</v>
      </c>
      <c r="E114" s="111">
        <v>250</v>
      </c>
      <c r="F114" s="111" t="s">
        <v>431</v>
      </c>
      <c r="G114" s="111" t="s">
        <v>431</v>
      </c>
      <c r="H114" s="111" t="s">
        <v>431</v>
      </c>
      <c r="I114" s="112">
        <v>0</v>
      </c>
    </row>
    <row r="115" spans="1:9">
      <c r="A115" s="375"/>
      <c r="B115" s="218" t="s">
        <v>8</v>
      </c>
      <c r="C115" s="218"/>
      <c r="D115" s="111">
        <v>340</v>
      </c>
      <c r="E115" s="111">
        <v>261</v>
      </c>
      <c r="F115" s="111">
        <v>0</v>
      </c>
      <c r="G115" s="111" t="s">
        <v>431</v>
      </c>
      <c r="H115" s="111" t="s">
        <v>431</v>
      </c>
      <c r="I115" s="112" t="s">
        <v>431</v>
      </c>
    </row>
    <row r="116" spans="1:9">
      <c r="A116" s="375"/>
      <c r="B116" s="218" t="s">
        <v>4</v>
      </c>
      <c r="C116" s="218"/>
      <c r="D116" s="111">
        <v>233</v>
      </c>
      <c r="E116" s="111">
        <v>109</v>
      </c>
      <c r="F116" s="111" t="s">
        <v>431</v>
      </c>
      <c r="G116" s="111">
        <v>0</v>
      </c>
      <c r="H116" s="111">
        <v>0</v>
      </c>
      <c r="I116" s="112" t="s">
        <v>431</v>
      </c>
    </row>
    <row r="117" spans="1:9">
      <c r="A117" s="375" t="s">
        <v>343</v>
      </c>
      <c r="B117" s="218" t="s">
        <v>3</v>
      </c>
      <c r="C117" s="218"/>
      <c r="D117" s="111">
        <v>9718</v>
      </c>
      <c r="E117" s="111">
        <v>7857</v>
      </c>
      <c r="F117" s="111">
        <v>33</v>
      </c>
      <c r="G117" s="111">
        <v>23</v>
      </c>
      <c r="H117" s="111">
        <v>72</v>
      </c>
      <c r="I117" s="112">
        <v>65</v>
      </c>
    </row>
    <row r="118" spans="1:9">
      <c r="A118" s="375"/>
      <c r="B118" s="218" t="s">
        <v>109</v>
      </c>
      <c r="C118" s="218"/>
      <c r="D118" s="111">
        <v>2780</v>
      </c>
      <c r="E118" s="111">
        <v>2246</v>
      </c>
      <c r="F118" s="111">
        <v>9</v>
      </c>
      <c r="G118" s="111">
        <v>6</v>
      </c>
      <c r="H118" s="111">
        <v>17</v>
      </c>
      <c r="I118" s="112">
        <v>16</v>
      </c>
    </row>
    <row r="119" spans="1:9">
      <c r="A119" s="375"/>
      <c r="B119" s="218" t="s">
        <v>108</v>
      </c>
      <c r="C119" s="218"/>
      <c r="D119" s="111">
        <v>2014</v>
      </c>
      <c r="E119" s="111">
        <v>1619</v>
      </c>
      <c r="F119" s="111">
        <v>7</v>
      </c>
      <c r="G119" s="111">
        <v>8</v>
      </c>
      <c r="H119" s="111">
        <v>18</v>
      </c>
      <c r="I119" s="112">
        <v>16</v>
      </c>
    </row>
    <row r="120" spans="1:9">
      <c r="A120" s="375"/>
      <c r="B120" s="218" t="s">
        <v>107</v>
      </c>
      <c r="C120" s="218"/>
      <c r="D120" s="111">
        <v>2346</v>
      </c>
      <c r="E120" s="111">
        <v>1962</v>
      </c>
      <c r="F120" s="111">
        <v>7</v>
      </c>
      <c r="G120" s="111">
        <v>5</v>
      </c>
      <c r="H120" s="111" t="s">
        <v>431</v>
      </c>
      <c r="I120" s="112">
        <v>11</v>
      </c>
    </row>
    <row r="121" spans="1:9">
      <c r="A121" s="375"/>
      <c r="B121" s="218" t="s">
        <v>106</v>
      </c>
      <c r="C121" s="218"/>
      <c r="D121" s="111">
        <v>141</v>
      </c>
      <c r="E121" s="111">
        <v>114</v>
      </c>
      <c r="F121" s="111">
        <v>0</v>
      </c>
      <c r="G121" s="111">
        <v>0</v>
      </c>
      <c r="H121" s="111" t="s">
        <v>431</v>
      </c>
      <c r="I121" s="112">
        <v>0</v>
      </c>
    </row>
    <row r="122" spans="1:9">
      <c r="A122" s="375"/>
      <c r="B122" s="218" t="s">
        <v>105</v>
      </c>
      <c r="C122" s="218"/>
      <c r="D122" s="111">
        <v>2382</v>
      </c>
      <c r="E122" s="111">
        <v>1862</v>
      </c>
      <c r="F122" s="111">
        <v>10</v>
      </c>
      <c r="G122" s="111">
        <v>4</v>
      </c>
      <c r="H122" s="111">
        <v>28</v>
      </c>
      <c r="I122" s="112">
        <v>22</v>
      </c>
    </row>
    <row r="123" spans="1:9">
      <c r="A123" s="375"/>
      <c r="B123" s="218" t="s">
        <v>5</v>
      </c>
      <c r="C123" s="218"/>
      <c r="D123" s="111">
        <v>5512</v>
      </c>
      <c r="E123" s="111">
        <v>4327</v>
      </c>
      <c r="F123" s="111">
        <v>23</v>
      </c>
      <c r="G123" s="111">
        <v>13</v>
      </c>
      <c r="H123" s="111">
        <v>56</v>
      </c>
      <c r="I123" s="112">
        <v>49</v>
      </c>
    </row>
    <row r="124" spans="1:9">
      <c r="A124" s="375"/>
      <c r="B124" s="218" t="s">
        <v>6</v>
      </c>
      <c r="C124" s="218"/>
      <c r="D124" s="111">
        <v>3176</v>
      </c>
      <c r="E124" s="111">
        <v>2710</v>
      </c>
      <c r="F124" s="111" t="s">
        <v>431</v>
      </c>
      <c r="G124" s="111">
        <v>7</v>
      </c>
      <c r="H124" s="111" t="s">
        <v>431</v>
      </c>
      <c r="I124" s="112" t="s">
        <v>431</v>
      </c>
    </row>
    <row r="125" spans="1:9">
      <c r="A125" s="375"/>
      <c r="B125" s="218" t="s">
        <v>7</v>
      </c>
      <c r="C125" s="218"/>
      <c r="D125" s="111">
        <v>460</v>
      </c>
      <c r="E125" s="111">
        <v>357</v>
      </c>
      <c r="F125" s="111">
        <v>0</v>
      </c>
      <c r="G125" s="111">
        <v>0</v>
      </c>
      <c r="H125" s="111">
        <v>0</v>
      </c>
      <c r="I125" s="112">
        <v>0</v>
      </c>
    </row>
    <row r="126" spans="1:9">
      <c r="A126" s="375"/>
      <c r="B126" s="218" t="s">
        <v>8</v>
      </c>
      <c r="C126" s="218"/>
      <c r="D126" s="111">
        <v>515</v>
      </c>
      <c r="E126" s="111">
        <v>409</v>
      </c>
      <c r="F126" s="111" t="s">
        <v>431</v>
      </c>
      <c r="G126" s="111">
        <v>3</v>
      </c>
      <c r="H126" s="111" t="s">
        <v>431</v>
      </c>
      <c r="I126" s="112" t="s">
        <v>431</v>
      </c>
    </row>
    <row r="127" spans="1:9">
      <c r="A127" s="375"/>
      <c r="B127" s="218" t="s">
        <v>4</v>
      </c>
      <c r="C127" s="218"/>
      <c r="D127" s="111">
        <v>55</v>
      </c>
      <c r="E127" s="111">
        <v>54</v>
      </c>
      <c r="F127" s="111">
        <v>0</v>
      </c>
      <c r="G127" s="111">
        <v>0</v>
      </c>
      <c r="H127" s="111">
        <v>0</v>
      </c>
      <c r="I127" s="112">
        <v>0</v>
      </c>
    </row>
    <row r="128" spans="1:9">
      <c r="A128" s="375" t="s">
        <v>344</v>
      </c>
      <c r="B128" s="218" t="s">
        <v>3</v>
      </c>
      <c r="C128" s="218"/>
      <c r="D128" s="111">
        <v>19479</v>
      </c>
      <c r="E128" s="111">
        <v>16562</v>
      </c>
      <c r="F128" s="111">
        <v>93</v>
      </c>
      <c r="G128" s="111">
        <v>61</v>
      </c>
      <c r="H128" s="111">
        <v>129</v>
      </c>
      <c r="I128" s="112">
        <v>95</v>
      </c>
    </row>
    <row r="129" spans="1:9">
      <c r="A129" s="375"/>
      <c r="B129" s="218" t="s">
        <v>109</v>
      </c>
      <c r="C129" s="218"/>
      <c r="D129" s="111">
        <v>4717</v>
      </c>
      <c r="E129" s="111">
        <v>4220</v>
      </c>
      <c r="F129" s="111">
        <v>23</v>
      </c>
      <c r="G129" s="111">
        <v>10</v>
      </c>
      <c r="H129" s="111">
        <v>13</v>
      </c>
      <c r="I129" s="112" t="s">
        <v>431</v>
      </c>
    </row>
    <row r="130" spans="1:9">
      <c r="A130" s="375"/>
      <c r="B130" s="218" t="s">
        <v>108</v>
      </c>
      <c r="C130" s="218"/>
      <c r="D130" s="111">
        <v>5168</v>
      </c>
      <c r="E130" s="111">
        <v>4141</v>
      </c>
      <c r="F130" s="111">
        <v>24</v>
      </c>
      <c r="G130" s="111">
        <v>17</v>
      </c>
      <c r="H130" s="111">
        <v>33</v>
      </c>
      <c r="I130" s="112">
        <v>38</v>
      </c>
    </row>
    <row r="131" spans="1:9">
      <c r="A131" s="375"/>
      <c r="B131" s="218" t="s">
        <v>107</v>
      </c>
      <c r="C131" s="218"/>
      <c r="D131" s="111">
        <v>4884</v>
      </c>
      <c r="E131" s="111">
        <v>4197</v>
      </c>
      <c r="F131" s="111">
        <v>24</v>
      </c>
      <c r="G131" s="111">
        <v>21</v>
      </c>
      <c r="H131" s="111">
        <v>13</v>
      </c>
      <c r="I131" s="112">
        <v>9</v>
      </c>
    </row>
    <row r="132" spans="1:9">
      <c r="A132" s="375"/>
      <c r="B132" s="218" t="s">
        <v>106</v>
      </c>
      <c r="C132" s="218"/>
      <c r="D132" s="111">
        <v>771</v>
      </c>
      <c r="E132" s="111">
        <v>646</v>
      </c>
      <c r="F132" s="111" t="s">
        <v>431</v>
      </c>
      <c r="G132" s="111">
        <v>4</v>
      </c>
      <c r="H132" s="111">
        <v>0</v>
      </c>
      <c r="I132" s="112" t="s">
        <v>431</v>
      </c>
    </row>
    <row r="133" spans="1:9">
      <c r="A133" s="375"/>
      <c r="B133" s="218" t="s">
        <v>105</v>
      </c>
      <c r="C133" s="218"/>
      <c r="D133" s="111">
        <v>3535</v>
      </c>
      <c r="E133" s="111">
        <v>3118</v>
      </c>
      <c r="F133" s="111" t="s">
        <v>431</v>
      </c>
      <c r="G133" s="111">
        <v>9</v>
      </c>
      <c r="H133" s="111">
        <v>69</v>
      </c>
      <c r="I133" s="112">
        <v>37</v>
      </c>
    </row>
    <row r="134" spans="1:9">
      <c r="A134" s="375"/>
      <c r="B134" s="218" t="s">
        <v>5</v>
      </c>
      <c r="C134" s="218"/>
      <c r="D134" s="111">
        <v>9335</v>
      </c>
      <c r="E134" s="111">
        <v>7919</v>
      </c>
      <c r="F134" s="111">
        <v>42</v>
      </c>
      <c r="G134" s="111">
        <v>25</v>
      </c>
      <c r="H134" s="111">
        <v>95</v>
      </c>
      <c r="I134" s="112">
        <v>61</v>
      </c>
    </row>
    <row r="135" spans="1:9">
      <c r="A135" s="375"/>
      <c r="B135" s="218" t="s">
        <v>6</v>
      </c>
      <c r="C135" s="218"/>
      <c r="D135" s="111">
        <v>6191</v>
      </c>
      <c r="E135" s="111">
        <v>5786</v>
      </c>
      <c r="F135" s="111">
        <v>27</v>
      </c>
      <c r="G135" s="111">
        <v>19</v>
      </c>
      <c r="H135" s="111">
        <v>21</v>
      </c>
      <c r="I135" s="112">
        <v>20</v>
      </c>
    </row>
    <row r="136" spans="1:9">
      <c r="A136" s="375"/>
      <c r="B136" s="218" t="s">
        <v>7</v>
      </c>
      <c r="C136" s="218"/>
      <c r="D136" s="111">
        <v>1268</v>
      </c>
      <c r="E136" s="111">
        <v>930</v>
      </c>
      <c r="F136" s="111">
        <v>7</v>
      </c>
      <c r="G136" s="111">
        <v>4</v>
      </c>
      <c r="H136" s="111">
        <v>5</v>
      </c>
      <c r="I136" s="112">
        <v>4</v>
      </c>
    </row>
    <row r="137" spans="1:9">
      <c r="A137" s="375"/>
      <c r="B137" s="218" t="s">
        <v>8</v>
      </c>
      <c r="C137" s="218"/>
      <c r="D137" s="111">
        <v>2281</v>
      </c>
      <c r="E137" s="111">
        <v>1687</v>
      </c>
      <c r="F137" s="111">
        <v>17</v>
      </c>
      <c r="G137" s="111">
        <v>13</v>
      </c>
      <c r="H137" s="111">
        <v>7</v>
      </c>
      <c r="I137" s="112">
        <v>9</v>
      </c>
    </row>
    <row r="138" spans="1:9">
      <c r="A138" s="375"/>
      <c r="B138" s="218" t="s">
        <v>4</v>
      </c>
      <c r="C138" s="218"/>
      <c r="D138" s="111">
        <v>404</v>
      </c>
      <c r="E138" s="111">
        <v>240</v>
      </c>
      <c r="F138" s="111">
        <v>0</v>
      </c>
      <c r="G138" s="111">
        <v>0</v>
      </c>
      <c r="H138" s="111" t="s">
        <v>431</v>
      </c>
      <c r="I138" s="112" t="s">
        <v>431</v>
      </c>
    </row>
    <row r="139" spans="1:9">
      <c r="A139" s="375" t="s">
        <v>345</v>
      </c>
      <c r="B139" s="218" t="s">
        <v>3</v>
      </c>
      <c r="C139" s="218"/>
      <c r="D139" s="111">
        <v>25385</v>
      </c>
      <c r="E139" s="111">
        <v>19329</v>
      </c>
      <c r="F139" s="111">
        <v>163</v>
      </c>
      <c r="G139" s="111">
        <v>123</v>
      </c>
      <c r="H139" s="111">
        <v>31</v>
      </c>
      <c r="I139" s="112">
        <v>25</v>
      </c>
    </row>
    <row r="140" spans="1:9">
      <c r="A140" s="375"/>
      <c r="B140" s="218" t="s">
        <v>109</v>
      </c>
      <c r="C140" s="218"/>
      <c r="D140" s="111">
        <v>4960</v>
      </c>
      <c r="E140" s="111">
        <v>3948</v>
      </c>
      <c r="F140" s="111">
        <v>32</v>
      </c>
      <c r="G140" s="111">
        <v>27</v>
      </c>
      <c r="H140" s="111" t="s">
        <v>431</v>
      </c>
      <c r="I140" s="112">
        <v>4</v>
      </c>
    </row>
    <row r="141" spans="1:9">
      <c r="A141" s="375"/>
      <c r="B141" s="218" t="s">
        <v>108</v>
      </c>
      <c r="C141" s="218"/>
      <c r="D141" s="111">
        <v>6439</v>
      </c>
      <c r="E141" s="111">
        <v>4616</v>
      </c>
      <c r="F141" s="111">
        <v>34</v>
      </c>
      <c r="G141" s="111">
        <v>28</v>
      </c>
      <c r="H141" s="111">
        <v>9</v>
      </c>
      <c r="I141" s="112">
        <v>7</v>
      </c>
    </row>
    <row r="142" spans="1:9">
      <c r="A142" s="375"/>
      <c r="B142" s="218" t="s">
        <v>107</v>
      </c>
      <c r="C142" s="218"/>
      <c r="D142" s="111">
        <v>6196</v>
      </c>
      <c r="E142" s="111">
        <v>4951</v>
      </c>
      <c r="F142" s="111">
        <v>21</v>
      </c>
      <c r="G142" s="111">
        <v>22</v>
      </c>
      <c r="H142" s="111">
        <v>6</v>
      </c>
      <c r="I142" s="112">
        <v>4</v>
      </c>
    </row>
    <row r="143" spans="1:9">
      <c r="A143" s="375"/>
      <c r="B143" s="218" t="s">
        <v>106</v>
      </c>
      <c r="C143" s="218"/>
      <c r="D143" s="111">
        <v>647</v>
      </c>
      <c r="E143" s="111">
        <v>458</v>
      </c>
      <c r="F143" s="111" t="s">
        <v>431</v>
      </c>
      <c r="G143" s="111" t="s">
        <v>431</v>
      </c>
      <c r="H143" s="111" t="s">
        <v>431</v>
      </c>
      <c r="I143" s="112">
        <v>0</v>
      </c>
    </row>
    <row r="144" spans="1:9">
      <c r="A144" s="375"/>
      <c r="B144" s="218" t="s">
        <v>105</v>
      </c>
      <c r="C144" s="218"/>
      <c r="D144" s="111">
        <v>6311</v>
      </c>
      <c r="E144" s="111">
        <v>4988</v>
      </c>
      <c r="F144" s="111">
        <v>63</v>
      </c>
      <c r="G144" s="111">
        <v>42</v>
      </c>
      <c r="H144" s="111">
        <v>11</v>
      </c>
      <c r="I144" s="112">
        <v>10</v>
      </c>
    </row>
    <row r="145" spans="1:9">
      <c r="A145" s="375"/>
      <c r="B145" s="218" t="s">
        <v>5</v>
      </c>
      <c r="C145" s="218"/>
      <c r="D145" s="111">
        <v>12146</v>
      </c>
      <c r="E145" s="111">
        <v>9065</v>
      </c>
      <c r="F145" s="111">
        <v>83</v>
      </c>
      <c r="G145" s="111">
        <v>73</v>
      </c>
      <c r="H145" s="111">
        <v>18</v>
      </c>
      <c r="I145" s="112">
        <v>15</v>
      </c>
    </row>
    <row r="146" spans="1:9">
      <c r="A146" s="375"/>
      <c r="B146" s="218" t="s">
        <v>6</v>
      </c>
      <c r="C146" s="218"/>
      <c r="D146" s="111">
        <v>8037</v>
      </c>
      <c r="E146" s="111">
        <v>6792</v>
      </c>
      <c r="F146" s="111">
        <v>53</v>
      </c>
      <c r="G146" s="111">
        <v>35</v>
      </c>
      <c r="H146" s="111">
        <v>10</v>
      </c>
      <c r="I146" s="112" t="s">
        <v>431</v>
      </c>
    </row>
    <row r="147" spans="1:9">
      <c r="A147" s="375"/>
      <c r="B147" s="218" t="s">
        <v>7</v>
      </c>
      <c r="C147" s="218"/>
      <c r="D147" s="111">
        <v>1574</v>
      </c>
      <c r="E147" s="111">
        <v>1117</v>
      </c>
      <c r="F147" s="111">
        <v>5</v>
      </c>
      <c r="G147" s="111" t="s">
        <v>431</v>
      </c>
      <c r="H147" s="111" t="s">
        <v>431</v>
      </c>
      <c r="I147" s="112" t="s">
        <v>431</v>
      </c>
    </row>
    <row r="148" spans="1:9">
      <c r="A148" s="375"/>
      <c r="B148" s="218" t="s">
        <v>8</v>
      </c>
      <c r="C148" s="218"/>
      <c r="D148" s="111">
        <v>2796</v>
      </c>
      <c r="E148" s="111">
        <v>1987</v>
      </c>
      <c r="F148" s="111">
        <v>15</v>
      </c>
      <c r="G148" s="111">
        <v>11</v>
      </c>
      <c r="H148" s="111" t="s">
        <v>431</v>
      </c>
      <c r="I148" s="112" t="s">
        <v>431</v>
      </c>
    </row>
    <row r="149" spans="1:9">
      <c r="A149" s="375"/>
      <c r="B149" s="218" t="s">
        <v>4</v>
      </c>
      <c r="C149" s="218"/>
      <c r="D149" s="111">
        <v>832</v>
      </c>
      <c r="E149" s="111">
        <v>368</v>
      </c>
      <c r="F149" s="111" t="s">
        <v>431</v>
      </c>
      <c r="G149" s="111" t="s">
        <v>431</v>
      </c>
      <c r="H149" s="111">
        <v>0</v>
      </c>
      <c r="I149" s="112">
        <v>0</v>
      </c>
    </row>
    <row r="150" spans="1:9">
      <c r="A150" s="375" t="s">
        <v>346</v>
      </c>
      <c r="B150" s="218" t="s">
        <v>3</v>
      </c>
      <c r="C150" s="218"/>
      <c r="D150" s="111">
        <v>15038</v>
      </c>
      <c r="E150" s="111">
        <v>12800</v>
      </c>
      <c r="F150" s="111">
        <v>84</v>
      </c>
      <c r="G150" s="111">
        <v>50</v>
      </c>
      <c r="H150" s="111">
        <v>17</v>
      </c>
      <c r="I150" s="112">
        <v>10</v>
      </c>
    </row>
    <row r="151" spans="1:9">
      <c r="A151" s="375"/>
      <c r="B151" s="218" t="s">
        <v>109</v>
      </c>
      <c r="C151" s="218"/>
      <c r="D151" s="111">
        <v>4471</v>
      </c>
      <c r="E151" s="111">
        <v>3856</v>
      </c>
      <c r="F151" s="111">
        <v>30</v>
      </c>
      <c r="G151" s="111">
        <v>18</v>
      </c>
      <c r="H151" s="111">
        <v>4</v>
      </c>
      <c r="I151" s="112" t="s">
        <v>431</v>
      </c>
    </row>
    <row r="152" spans="1:9">
      <c r="A152" s="375"/>
      <c r="B152" s="218" t="s">
        <v>108</v>
      </c>
      <c r="C152" s="218"/>
      <c r="D152" s="111">
        <v>2952</v>
      </c>
      <c r="E152" s="111">
        <v>2329</v>
      </c>
      <c r="F152" s="111">
        <v>11</v>
      </c>
      <c r="G152" s="111" t="s">
        <v>431</v>
      </c>
      <c r="H152" s="111">
        <v>3</v>
      </c>
      <c r="I152" s="112" t="s">
        <v>431</v>
      </c>
    </row>
    <row r="153" spans="1:9">
      <c r="A153" s="375"/>
      <c r="B153" s="218" t="s">
        <v>107</v>
      </c>
      <c r="C153" s="218"/>
      <c r="D153" s="111">
        <v>3205</v>
      </c>
      <c r="E153" s="111">
        <v>2822</v>
      </c>
      <c r="F153" s="111">
        <v>9</v>
      </c>
      <c r="G153" s="111">
        <v>5</v>
      </c>
      <c r="H153" s="111" t="s">
        <v>431</v>
      </c>
      <c r="I153" s="112" t="s">
        <v>431</v>
      </c>
    </row>
    <row r="154" spans="1:9">
      <c r="A154" s="375"/>
      <c r="B154" s="218" t="s">
        <v>106</v>
      </c>
      <c r="C154" s="218"/>
      <c r="D154" s="111">
        <v>120</v>
      </c>
      <c r="E154" s="111">
        <v>119</v>
      </c>
      <c r="F154" s="111">
        <v>0</v>
      </c>
      <c r="G154" s="111" t="s">
        <v>431</v>
      </c>
      <c r="H154" s="111">
        <v>0</v>
      </c>
      <c r="I154" s="112">
        <v>0</v>
      </c>
    </row>
    <row r="155" spans="1:9">
      <c r="A155" s="375"/>
      <c r="B155" s="218" t="s">
        <v>105</v>
      </c>
      <c r="C155" s="218"/>
      <c r="D155" s="111">
        <v>3904</v>
      </c>
      <c r="E155" s="111">
        <v>3338</v>
      </c>
      <c r="F155" s="111">
        <v>31</v>
      </c>
      <c r="G155" s="111">
        <v>20</v>
      </c>
      <c r="H155" s="111" t="s">
        <v>431</v>
      </c>
      <c r="I155" s="112" t="s">
        <v>431</v>
      </c>
    </row>
    <row r="156" spans="1:9">
      <c r="A156" s="375"/>
      <c r="B156" s="218" t="s">
        <v>5</v>
      </c>
      <c r="C156" s="218"/>
      <c r="D156" s="111">
        <v>8031</v>
      </c>
      <c r="E156" s="111">
        <v>6417</v>
      </c>
      <c r="F156" s="111">
        <v>52</v>
      </c>
      <c r="G156" s="111">
        <v>27</v>
      </c>
      <c r="H156" s="111">
        <v>13</v>
      </c>
      <c r="I156" s="112">
        <v>5</v>
      </c>
    </row>
    <row r="157" spans="1:9">
      <c r="A157" s="375"/>
      <c r="B157" s="218" t="s">
        <v>6</v>
      </c>
      <c r="C157" s="218"/>
      <c r="D157" s="111">
        <v>5461</v>
      </c>
      <c r="E157" s="111">
        <v>5109</v>
      </c>
      <c r="F157" s="111">
        <v>28</v>
      </c>
      <c r="G157" s="111" t="s">
        <v>431</v>
      </c>
      <c r="H157" s="111" t="s">
        <v>431</v>
      </c>
      <c r="I157" s="112">
        <v>5</v>
      </c>
    </row>
    <row r="158" spans="1:9">
      <c r="A158" s="375"/>
      <c r="B158" s="218" t="s">
        <v>7</v>
      </c>
      <c r="C158" s="218"/>
      <c r="D158" s="111">
        <v>621</v>
      </c>
      <c r="E158" s="111">
        <v>504</v>
      </c>
      <c r="F158" s="111">
        <v>0</v>
      </c>
      <c r="G158" s="111" t="s">
        <v>431</v>
      </c>
      <c r="H158" s="111" t="s">
        <v>431</v>
      </c>
      <c r="I158" s="112">
        <v>0</v>
      </c>
    </row>
    <row r="159" spans="1:9">
      <c r="A159" s="375"/>
      <c r="B159" s="218" t="s">
        <v>8</v>
      </c>
      <c r="C159" s="218"/>
      <c r="D159" s="111">
        <v>539</v>
      </c>
      <c r="E159" s="111">
        <v>434</v>
      </c>
      <c r="F159" s="111" t="s">
        <v>431</v>
      </c>
      <c r="G159" s="111" t="s">
        <v>431</v>
      </c>
      <c r="H159" s="111">
        <v>0</v>
      </c>
      <c r="I159" s="112">
        <v>0</v>
      </c>
    </row>
    <row r="160" spans="1:9">
      <c r="A160" s="375"/>
      <c r="B160" s="218" t="s">
        <v>4</v>
      </c>
      <c r="C160" s="218"/>
      <c r="D160" s="111">
        <v>386</v>
      </c>
      <c r="E160" s="111">
        <v>336</v>
      </c>
      <c r="F160" s="111" t="s">
        <v>431</v>
      </c>
      <c r="G160" s="111" t="s">
        <v>431</v>
      </c>
      <c r="H160" s="111">
        <v>0</v>
      </c>
      <c r="I160" s="112">
        <v>0</v>
      </c>
    </row>
    <row r="161" spans="1:9">
      <c r="A161" s="375" t="s">
        <v>347</v>
      </c>
      <c r="B161" s="218" t="s">
        <v>3</v>
      </c>
      <c r="C161" s="218"/>
      <c r="D161" s="111">
        <v>7407</v>
      </c>
      <c r="E161" s="111">
        <v>6388</v>
      </c>
      <c r="F161" s="111">
        <v>45</v>
      </c>
      <c r="G161" s="111">
        <v>30</v>
      </c>
      <c r="H161" s="111">
        <v>13</v>
      </c>
      <c r="I161" s="112">
        <v>7</v>
      </c>
    </row>
    <row r="162" spans="1:9">
      <c r="A162" s="375"/>
      <c r="B162" s="218" t="s">
        <v>109</v>
      </c>
      <c r="C162" s="218"/>
      <c r="D162" s="111">
        <v>2374</v>
      </c>
      <c r="E162" s="111">
        <v>2018</v>
      </c>
      <c r="F162" s="111">
        <v>22</v>
      </c>
      <c r="G162" s="111">
        <v>15</v>
      </c>
      <c r="H162" s="111" t="s">
        <v>431</v>
      </c>
      <c r="I162" s="112">
        <v>0</v>
      </c>
    </row>
    <row r="163" spans="1:9">
      <c r="A163" s="375"/>
      <c r="B163" s="218" t="s">
        <v>108</v>
      </c>
      <c r="C163" s="218"/>
      <c r="D163" s="111">
        <v>1382</v>
      </c>
      <c r="E163" s="111">
        <v>1102</v>
      </c>
      <c r="F163" s="111">
        <v>6</v>
      </c>
      <c r="G163" s="111">
        <v>5</v>
      </c>
      <c r="H163" s="111">
        <v>8</v>
      </c>
      <c r="I163" s="112">
        <v>3</v>
      </c>
    </row>
    <row r="164" spans="1:9">
      <c r="A164" s="375"/>
      <c r="B164" s="218" t="s">
        <v>107</v>
      </c>
      <c r="C164" s="218"/>
      <c r="D164" s="111">
        <v>1427</v>
      </c>
      <c r="E164" s="111">
        <v>1188</v>
      </c>
      <c r="F164" s="111">
        <v>5</v>
      </c>
      <c r="G164" s="111">
        <v>4</v>
      </c>
      <c r="H164" s="111">
        <v>0</v>
      </c>
      <c r="I164" s="112" t="s">
        <v>431</v>
      </c>
    </row>
    <row r="165" spans="1:9">
      <c r="A165" s="375"/>
      <c r="B165" s="218" t="s">
        <v>106</v>
      </c>
      <c r="C165" s="218"/>
      <c r="D165" s="111">
        <v>86</v>
      </c>
      <c r="E165" s="111">
        <v>74</v>
      </c>
      <c r="F165" s="111">
        <v>0</v>
      </c>
      <c r="G165" s="111">
        <v>0</v>
      </c>
      <c r="H165" s="111">
        <v>0</v>
      </c>
      <c r="I165" s="112" t="s">
        <v>431</v>
      </c>
    </row>
    <row r="166" spans="1:9">
      <c r="A166" s="375"/>
      <c r="B166" s="218" t="s">
        <v>105</v>
      </c>
      <c r="C166" s="218"/>
      <c r="D166" s="111">
        <v>1586</v>
      </c>
      <c r="E166" s="111">
        <v>1434</v>
      </c>
      <c r="F166" s="111">
        <v>11</v>
      </c>
      <c r="G166" s="111">
        <v>5</v>
      </c>
      <c r="H166" s="111" t="s">
        <v>431</v>
      </c>
      <c r="I166" s="112" t="s">
        <v>431</v>
      </c>
    </row>
    <row r="167" spans="1:9">
      <c r="A167" s="375"/>
      <c r="B167" s="218" t="s">
        <v>5</v>
      </c>
      <c r="C167" s="218"/>
      <c r="D167" s="111">
        <v>3543</v>
      </c>
      <c r="E167" s="111">
        <v>2955</v>
      </c>
      <c r="F167" s="111">
        <v>22</v>
      </c>
      <c r="G167" s="111">
        <v>15</v>
      </c>
      <c r="H167" s="111">
        <v>7</v>
      </c>
      <c r="I167" s="112" t="s">
        <v>431</v>
      </c>
    </row>
    <row r="168" spans="1:9">
      <c r="A168" s="375"/>
      <c r="B168" s="218" t="s">
        <v>6</v>
      </c>
      <c r="C168" s="218"/>
      <c r="D168" s="111">
        <v>2695</v>
      </c>
      <c r="E168" s="111">
        <v>2373</v>
      </c>
      <c r="F168" s="111" t="s">
        <v>431</v>
      </c>
      <c r="G168" s="111">
        <v>12</v>
      </c>
      <c r="H168" s="111" t="s">
        <v>431</v>
      </c>
      <c r="I168" s="112" t="s">
        <v>431</v>
      </c>
    </row>
    <row r="169" spans="1:9">
      <c r="A169" s="375"/>
      <c r="B169" s="218" t="s">
        <v>7</v>
      </c>
      <c r="C169" s="218"/>
      <c r="D169" s="111">
        <v>314</v>
      </c>
      <c r="E169" s="111">
        <v>259</v>
      </c>
      <c r="F169" s="111" t="s">
        <v>431</v>
      </c>
      <c r="G169" s="111">
        <v>0</v>
      </c>
      <c r="H169" s="111">
        <v>0</v>
      </c>
      <c r="I169" s="112">
        <v>0</v>
      </c>
    </row>
    <row r="170" spans="1:9">
      <c r="A170" s="375"/>
      <c r="B170" s="218" t="s">
        <v>8</v>
      </c>
      <c r="C170" s="218"/>
      <c r="D170" s="111">
        <v>303</v>
      </c>
      <c r="E170" s="111">
        <v>229</v>
      </c>
      <c r="F170" s="111" t="s">
        <v>431</v>
      </c>
      <c r="G170" s="111" t="s">
        <v>431</v>
      </c>
      <c r="H170" s="111" t="s">
        <v>431</v>
      </c>
      <c r="I170" s="112">
        <v>0</v>
      </c>
    </row>
    <row r="171" spans="1:9">
      <c r="A171" s="375"/>
      <c r="B171" s="218" t="s">
        <v>4</v>
      </c>
      <c r="C171" s="218"/>
      <c r="D171" s="111">
        <v>552</v>
      </c>
      <c r="E171" s="111">
        <v>572</v>
      </c>
      <c r="F171" s="111" t="s">
        <v>431</v>
      </c>
      <c r="G171" s="111" t="s">
        <v>431</v>
      </c>
      <c r="H171" s="111">
        <v>0</v>
      </c>
      <c r="I171" s="112">
        <v>0</v>
      </c>
    </row>
    <row r="172" spans="1:9">
      <c r="A172" s="375" t="s">
        <v>348</v>
      </c>
      <c r="B172" s="218" t="s">
        <v>3</v>
      </c>
      <c r="C172" s="218"/>
      <c r="D172" s="111">
        <v>8449</v>
      </c>
      <c r="E172" s="111">
        <v>7149</v>
      </c>
      <c r="F172" s="111">
        <v>32</v>
      </c>
      <c r="G172" s="111">
        <v>17</v>
      </c>
      <c r="H172" s="111">
        <v>30</v>
      </c>
      <c r="I172" s="112">
        <v>18</v>
      </c>
    </row>
    <row r="173" spans="1:9">
      <c r="A173" s="375"/>
      <c r="B173" s="218" t="s">
        <v>109</v>
      </c>
      <c r="C173" s="218"/>
      <c r="D173" s="111">
        <v>2870</v>
      </c>
      <c r="E173" s="111">
        <v>2353</v>
      </c>
      <c r="F173" s="111">
        <v>16</v>
      </c>
      <c r="G173" s="111">
        <v>7</v>
      </c>
      <c r="H173" s="111">
        <v>6</v>
      </c>
      <c r="I173" s="112">
        <v>3</v>
      </c>
    </row>
    <row r="174" spans="1:9">
      <c r="A174" s="375"/>
      <c r="B174" s="218" t="s">
        <v>108</v>
      </c>
      <c r="C174" s="218"/>
      <c r="D174" s="111">
        <v>1443</v>
      </c>
      <c r="E174" s="111">
        <v>1232</v>
      </c>
      <c r="F174" s="111">
        <v>8</v>
      </c>
      <c r="G174" s="111">
        <v>3</v>
      </c>
      <c r="H174" s="111">
        <v>10</v>
      </c>
      <c r="I174" s="112">
        <v>5</v>
      </c>
    </row>
    <row r="175" spans="1:9">
      <c r="A175" s="375"/>
      <c r="B175" s="218" t="s">
        <v>107</v>
      </c>
      <c r="C175" s="218"/>
      <c r="D175" s="111">
        <v>1757</v>
      </c>
      <c r="E175" s="111">
        <v>1498</v>
      </c>
      <c r="F175" s="111" t="s">
        <v>431</v>
      </c>
      <c r="G175" s="111">
        <v>3</v>
      </c>
      <c r="H175" s="111" t="s">
        <v>431</v>
      </c>
      <c r="I175" s="112">
        <v>0</v>
      </c>
    </row>
    <row r="176" spans="1:9">
      <c r="A176" s="375"/>
      <c r="B176" s="218" t="s">
        <v>106</v>
      </c>
      <c r="C176" s="218"/>
      <c r="D176" s="111">
        <v>91</v>
      </c>
      <c r="E176" s="111">
        <v>64</v>
      </c>
      <c r="F176" s="111">
        <v>0</v>
      </c>
      <c r="G176" s="111">
        <v>0</v>
      </c>
      <c r="H176" s="111">
        <v>0</v>
      </c>
      <c r="I176" s="112">
        <v>0</v>
      </c>
    </row>
    <row r="177" spans="1:9">
      <c r="A177" s="375"/>
      <c r="B177" s="218" t="s">
        <v>105</v>
      </c>
      <c r="C177" s="218"/>
      <c r="D177" s="111">
        <v>2088</v>
      </c>
      <c r="E177" s="111">
        <v>1860</v>
      </c>
      <c r="F177" s="111" t="s">
        <v>431</v>
      </c>
      <c r="G177" s="111">
        <v>3</v>
      </c>
      <c r="H177" s="111">
        <v>11</v>
      </c>
      <c r="I177" s="112">
        <v>10</v>
      </c>
    </row>
    <row r="178" spans="1:9">
      <c r="A178" s="375"/>
      <c r="B178" s="218" t="s">
        <v>5</v>
      </c>
      <c r="C178" s="218"/>
      <c r="D178" s="111">
        <v>4324</v>
      </c>
      <c r="E178" s="111">
        <v>3561</v>
      </c>
      <c r="F178" s="111" t="s">
        <v>431</v>
      </c>
      <c r="G178" s="111">
        <v>9</v>
      </c>
      <c r="H178" s="111">
        <v>21</v>
      </c>
      <c r="I178" s="112" t="s">
        <v>431</v>
      </c>
    </row>
    <row r="179" spans="1:9">
      <c r="A179" s="375"/>
      <c r="B179" s="218" t="s">
        <v>6</v>
      </c>
      <c r="C179" s="218"/>
      <c r="D179" s="111">
        <v>3269</v>
      </c>
      <c r="E179" s="111">
        <v>2996</v>
      </c>
      <c r="F179" s="111">
        <v>17</v>
      </c>
      <c r="G179" s="111">
        <v>7</v>
      </c>
      <c r="H179" s="111">
        <v>7</v>
      </c>
      <c r="I179" s="112" t="s">
        <v>431</v>
      </c>
    </row>
    <row r="180" spans="1:9">
      <c r="A180" s="375"/>
      <c r="B180" s="218" t="s">
        <v>7</v>
      </c>
      <c r="C180" s="218"/>
      <c r="D180" s="111">
        <v>356</v>
      </c>
      <c r="E180" s="111">
        <v>242</v>
      </c>
      <c r="F180" s="111">
        <v>0</v>
      </c>
      <c r="G180" s="111">
        <v>0</v>
      </c>
      <c r="H180" s="111">
        <v>0</v>
      </c>
      <c r="I180" s="112">
        <v>0</v>
      </c>
    </row>
    <row r="181" spans="1:9">
      <c r="A181" s="375"/>
      <c r="B181" s="218" t="s">
        <v>8</v>
      </c>
      <c r="C181" s="218"/>
      <c r="D181" s="111">
        <v>300</v>
      </c>
      <c r="E181" s="111">
        <v>208</v>
      </c>
      <c r="F181" s="111" t="s">
        <v>431</v>
      </c>
      <c r="G181" s="111">
        <v>0</v>
      </c>
      <c r="H181" s="111">
        <v>0</v>
      </c>
      <c r="I181" s="112" t="s">
        <v>431</v>
      </c>
    </row>
    <row r="182" spans="1:9">
      <c r="A182" s="375"/>
      <c r="B182" s="218" t="s">
        <v>4</v>
      </c>
      <c r="C182" s="218"/>
      <c r="D182" s="111">
        <v>200</v>
      </c>
      <c r="E182" s="111">
        <v>142</v>
      </c>
      <c r="F182" s="111">
        <v>0</v>
      </c>
      <c r="G182" s="111" t="s">
        <v>431</v>
      </c>
      <c r="H182" s="111" t="s">
        <v>431</v>
      </c>
      <c r="I182" s="112">
        <v>0</v>
      </c>
    </row>
  </sheetData>
  <mergeCells count="21">
    <mergeCell ref="A172:A182"/>
    <mergeCell ref="A117:A127"/>
    <mergeCell ref="A128:A138"/>
    <mergeCell ref="A139:A149"/>
    <mergeCell ref="A150:A160"/>
    <mergeCell ref="A161:A171"/>
    <mergeCell ref="A84:A94"/>
    <mergeCell ref="A95:A105"/>
    <mergeCell ref="A106:A116"/>
    <mergeCell ref="A18:A28"/>
    <mergeCell ref="A29:A39"/>
    <mergeCell ref="A40:A50"/>
    <mergeCell ref="A51:A61"/>
    <mergeCell ref="A62:A72"/>
    <mergeCell ref="A73:A83"/>
    <mergeCell ref="A14:A16"/>
    <mergeCell ref="B14:B16"/>
    <mergeCell ref="D14:I14"/>
    <mergeCell ref="D15:E15"/>
    <mergeCell ref="F15:G15"/>
    <mergeCell ref="H15:I1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59999389629810485"/>
    <pageSetUpPr fitToPage="1"/>
  </sheetPr>
  <dimension ref="A1:J33"/>
  <sheetViews>
    <sheetView showGridLines="0" zoomScaleNormal="100" workbookViewId="0"/>
  </sheetViews>
  <sheetFormatPr baseColWidth="10" defaultRowHeight="14.25"/>
  <cols>
    <col min="10" max="10" width="7.75" customWidth="1"/>
    <col min="11" max="11" width="11" customWidth="1"/>
  </cols>
  <sheetData>
    <row r="1" spans="1:10" ht="33.75" customHeight="1">
      <c r="A1" s="304"/>
      <c r="B1" s="304"/>
      <c r="C1" s="304"/>
      <c r="D1" s="304"/>
      <c r="E1" s="304"/>
      <c r="F1" s="304"/>
      <c r="G1" s="304"/>
      <c r="H1" s="304"/>
      <c r="I1" s="304"/>
      <c r="J1" s="306" t="s">
        <v>101</v>
      </c>
    </row>
    <row r="2" spans="1:10" ht="19.5" customHeight="1"/>
    <row r="3" spans="1:10" ht="27" customHeight="1">
      <c r="A3" s="394" t="s">
        <v>263</v>
      </c>
      <c r="B3" s="413"/>
      <c r="C3" s="413"/>
      <c r="D3" s="413"/>
      <c r="E3" s="413"/>
      <c r="F3" s="413"/>
      <c r="G3" s="413"/>
      <c r="H3" s="413"/>
      <c r="I3" s="413"/>
      <c r="J3" s="413"/>
    </row>
    <row r="4" spans="1:10" ht="11.25" customHeight="1">
      <c r="A4" s="8" t="s">
        <v>133</v>
      </c>
      <c r="B4" s="1"/>
      <c r="C4" s="1"/>
      <c r="D4" s="1"/>
      <c r="E4" s="1"/>
      <c r="F4" s="1"/>
      <c r="G4" s="1"/>
      <c r="H4" s="1"/>
      <c r="I4" s="1"/>
      <c r="J4" s="1"/>
    </row>
    <row r="5" spans="1:10" ht="11.25" customHeight="1">
      <c r="A5" s="7" t="s">
        <v>436</v>
      </c>
      <c r="B5" s="1"/>
      <c r="C5" s="1"/>
      <c r="D5" s="1"/>
      <c r="E5" s="53"/>
      <c r="F5" s="1"/>
      <c r="G5" s="1"/>
      <c r="H5" s="1"/>
      <c r="I5" s="1"/>
      <c r="J5" s="1"/>
    </row>
    <row r="33" spans="1:10" ht="11.25" customHeight="1">
      <c r="A33" s="415" t="s">
        <v>433</v>
      </c>
      <c r="B33" s="416"/>
      <c r="C33" s="416"/>
      <c r="D33" s="416"/>
      <c r="J33" s="55" t="s">
        <v>17</v>
      </c>
    </row>
  </sheetData>
  <mergeCells count="2">
    <mergeCell ref="A3:J3"/>
    <mergeCell ref="A33:D33"/>
  </mergeCells>
  <printOptions horizontalCentered="1"/>
  <pageMargins left="0.70866141732283472" right="0.51181102362204722" top="0.39370078740157483" bottom="0.3937007874015748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59999389629810485"/>
    <pageSetUpPr fitToPage="1"/>
  </sheetPr>
  <dimension ref="A1:J33"/>
  <sheetViews>
    <sheetView showGridLines="0" zoomScaleNormal="100" workbookViewId="0"/>
  </sheetViews>
  <sheetFormatPr baseColWidth="10" defaultRowHeight="14.25"/>
  <sheetData>
    <row r="1" spans="1:10" ht="33.75" customHeight="1">
      <c r="A1" s="304"/>
      <c r="B1" s="304"/>
      <c r="C1" s="304"/>
      <c r="D1" s="304"/>
      <c r="E1" s="304"/>
      <c r="F1" s="304"/>
      <c r="G1" s="304"/>
      <c r="H1" s="304"/>
      <c r="I1" s="304"/>
      <c r="J1" s="306" t="s">
        <v>101</v>
      </c>
    </row>
    <row r="2" spans="1:10" ht="21.75" customHeight="1"/>
    <row r="3" spans="1:10" ht="24" customHeight="1">
      <c r="A3" s="394" t="s">
        <v>262</v>
      </c>
      <c r="B3" s="413"/>
      <c r="C3" s="413"/>
      <c r="D3" s="413"/>
      <c r="E3" s="413"/>
      <c r="F3" s="413"/>
      <c r="G3" s="413"/>
      <c r="H3" s="413"/>
      <c r="I3" s="413"/>
      <c r="J3" s="413"/>
    </row>
    <row r="4" spans="1:10" ht="11.25" customHeight="1">
      <c r="A4" s="8" t="s">
        <v>133</v>
      </c>
      <c r="B4" s="1"/>
      <c r="C4" s="1"/>
      <c r="D4" s="1"/>
      <c r="E4" s="1"/>
      <c r="F4" s="1"/>
      <c r="G4" s="1"/>
      <c r="H4" s="1"/>
      <c r="I4" s="1"/>
      <c r="J4" s="1"/>
    </row>
    <row r="5" spans="1:10" ht="11.25" customHeight="1">
      <c r="A5" s="7" t="s">
        <v>436</v>
      </c>
      <c r="B5" s="1"/>
      <c r="C5" s="1"/>
      <c r="D5" s="1"/>
      <c r="E5" s="53"/>
      <c r="F5" s="1"/>
      <c r="G5" s="1"/>
      <c r="H5" s="1"/>
      <c r="I5" s="1"/>
      <c r="J5" s="1"/>
    </row>
    <row r="33" spans="1:10">
      <c r="A33" s="416" t="s">
        <v>433</v>
      </c>
      <c r="B33" s="416"/>
      <c r="C33" s="416"/>
      <c r="D33" s="416"/>
      <c r="J33" s="55" t="s">
        <v>17</v>
      </c>
    </row>
  </sheetData>
  <mergeCells count="2">
    <mergeCell ref="A3:J3"/>
    <mergeCell ref="A33:D33"/>
  </mergeCells>
  <printOptions horizontalCentered="1"/>
  <pageMargins left="0.70866141732283472" right="0.51181102362204722" top="0.39370078740157483" bottom="0.3937007874015748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tint="0.499984740745262"/>
    <outlinePr summaryBelow="0"/>
    <pageSetUpPr autoPageBreaks="0" fitToPage="1"/>
  </sheetPr>
  <dimension ref="A1:M40"/>
  <sheetViews>
    <sheetView showGridLines="0" zoomScaleNormal="100" workbookViewId="0"/>
  </sheetViews>
  <sheetFormatPr baseColWidth="10" defaultColWidth="8" defaultRowHeight="11.25"/>
  <cols>
    <col min="1" max="1" width="18.5" style="56" customWidth="1"/>
    <col min="2" max="13" width="7.875" style="56" customWidth="1"/>
    <col min="14" max="16384" width="8" style="56"/>
  </cols>
  <sheetData>
    <row r="1" spans="1:13" ht="33.75" customHeight="1">
      <c r="A1" s="307"/>
      <c r="B1" s="307"/>
      <c r="C1" s="307"/>
      <c r="D1" s="307"/>
      <c r="E1" s="307"/>
      <c r="F1" s="307"/>
      <c r="G1" s="307"/>
      <c r="H1" s="307"/>
      <c r="I1" s="307"/>
      <c r="J1" s="307"/>
      <c r="K1" s="307"/>
      <c r="L1" s="307"/>
      <c r="M1" s="308" t="s">
        <v>101</v>
      </c>
    </row>
    <row r="2" spans="1:13" ht="11.25" customHeight="1"/>
    <row r="3" spans="1:13" ht="15" customHeight="1">
      <c r="A3" s="417" t="s">
        <v>278</v>
      </c>
      <c r="B3" s="417"/>
      <c r="C3" s="417"/>
      <c r="D3" s="417"/>
      <c r="E3" s="417"/>
      <c r="F3" s="417"/>
      <c r="G3" s="417"/>
      <c r="H3" s="417"/>
      <c r="I3" s="417"/>
      <c r="J3" s="417"/>
      <c r="K3" s="417"/>
    </row>
    <row r="4" spans="1:13" ht="11.25" customHeight="1">
      <c r="A4" s="177" t="s">
        <v>133</v>
      </c>
    </row>
    <row r="5" spans="1:13" ht="11.25" customHeight="1">
      <c r="A5" s="179" t="s">
        <v>291</v>
      </c>
    </row>
    <row r="6" spans="1:13" ht="11.25" customHeight="1"/>
    <row r="7" spans="1:13" ht="12.75" customHeight="1">
      <c r="A7" s="424" t="s">
        <v>279</v>
      </c>
      <c r="B7" s="421" t="s">
        <v>434</v>
      </c>
      <c r="C7" s="422"/>
      <c r="D7" s="422"/>
      <c r="E7" s="422"/>
      <c r="F7" s="422"/>
      <c r="G7" s="422"/>
      <c r="H7" s="421" t="s">
        <v>435</v>
      </c>
      <c r="I7" s="422"/>
      <c r="J7" s="422"/>
      <c r="K7" s="422"/>
      <c r="L7" s="422"/>
      <c r="M7" s="423"/>
    </row>
    <row r="8" spans="1:13" ht="12.75" customHeight="1">
      <c r="A8" s="425"/>
      <c r="B8" s="424" t="s">
        <v>280</v>
      </c>
      <c r="C8" s="429" t="s">
        <v>100</v>
      </c>
      <c r="D8" s="418" t="s">
        <v>281</v>
      </c>
      <c r="E8" s="419"/>
      <c r="F8" s="419"/>
      <c r="G8" s="419"/>
      <c r="H8" s="424" t="s">
        <v>280</v>
      </c>
      <c r="I8" s="431" t="s">
        <v>100</v>
      </c>
      <c r="J8" s="418" t="s">
        <v>281</v>
      </c>
      <c r="K8" s="419"/>
      <c r="L8" s="419"/>
      <c r="M8" s="420"/>
    </row>
    <row r="9" spans="1:13" ht="45" customHeight="1">
      <c r="A9" s="426"/>
      <c r="B9" s="428"/>
      <c r="C9" s="430"/>
      <c r="D9" s="99" t="s">
        <v>274</v>
      </c>
      <c r="E9" s="99" t="s">
        <v>90</v>
      </c>
      <c r="F9" s="99" t="s">
        <v>0</v>
      </c>
      <c r="G9" s="99" t="s">
        <v>90</v>
      </c>
      <c r="H9" s="428"/>
      <c r="I9" s="430"/>
      <c r="J9" s="99" t="s">
        <v>274</v>
      </c>
      <c r="K9" s="99" t="s">
        <v>90</v>
      </c>
      <c r="L9" s="99" t="s">
        <v>0</v>
      </c>
      <c r="M9" s="237" t="s">
        <v>90</v>
      </c>
    </row>
    <row r="10" spans="1:13" s="66" customFormat="1" ht="11.25" customHeight="1">
      <c r="A10" s="427"/>
      <c r="B10" s="67">
        <v>1</v>
      </c>
      <c r="C10" s="239">
        <v>2</v>
      </c>
      <c r="D10" s="68">
        <v>3</v>
      </c>
      <c r="E10" s="68">
        <v>4</v>
      </c>
      <c r="F10" s="68">
        <v>5</v>
      </c>
      <c r="G10" s="68">
        <v>6</v>
      </c>
      <c r="H10" s="67">
        <v>7</v>
      </c>
      <c r="I10" s="239">
        <v>8</v>
      </c>
      <c r="J10" s="68">
        <v>9</v>
      </c>
      <c r="K10" s="68">
        <v>10</v>
      </c>
      <c r="L10" s="68">
        <v>11</v>
      </c>
      <c r="M10" s="67">
        <v>12</v>
      </c>
    </row>
    <row r="11" spans="1:13" ht="15" customHeight="1">
      <c r="A11" s="158" t="s">
        <v>2</v>
      </c>
      <c r="B11" s="64">
        <v>32870228</v>
      </c>
      <c r="C11" s="65">
        <v>212482</v>
      </c>
      <c r="D11" s="65">
        <v>33419</v>
      </c>
      <c r="E11" s="240">
        <v>15.727920482676181</v>
      </c>
      <c r="F11" s="65">
        <v>66920</v>
      </c>
      <c r="G11" s="241">
        <v>31.494432469573891</v>
      </c>
      <c r="H11" s="64">
        <v>33407262</v>
      </c>
      <c r="I11" s="65">
        <v>217399</v>
      </c>
      <c r="J11" s="65">
        <v>35722</v>
      </c>
      <c r="K11" s="240">
        <v>16.431538323543347</v>
      </c>
      <c r="L11" s="65">
        <v>72377</v>
      </c>
      <c r="M11" s="242">
        <v>33.292241454652505</v>
      </c>
    </row>
    <row r="12" spans="1:13" ht="15" customHeight="1">
      <c r="A12" s="159" t="s">
        <v>9</v>
      </c>
      <c r="B12" s="62">
        <v>5598946</v>
      </c>
      <c r="C12" s="63">
        <v>396421</v>
      </c>
      <c r="D12" s="63">
        <v>22061</v>
      </c>
      <c r="E12" s="243">
        <v>5.5650432242489671</v>
      </c>
      <c r="F12" s="63">
        <v>6625</v>
      </c>
      <c r="G12" s="244">
        <v>1.6712030896445951</v>
      </c>
      <c r="H12" s="62">
        <v>5702850</v>
      </c>
      <c r="I12" s="63">
        <v>401563</v>
      </c>
      <c r="J12" s="63">
        <v>23443</v>
      </c>
      <c r="K12" s="243">
        <v>5.8379382562636497</v>
      </c>
      <c r="L12" s="63">
        <v>6508</v>
      </c>
      <c r="M12" s="247">
        <v>1.6206672427489583</v>
      </c>
    </row>
    <row r="13" spans="1:13" ht="15" customHeight="1">
      <c r="A13" s="159" t="s">
        <v>10</v>
      </c>
      <c r="B13" s="62">
        <v>849148</v>
      </c>
      <c r="C13" s="63">
        <v>153366</v>
      </c>
      <c r="D13" s="63">
        <v>125</v>
      </c>
      <c r="E13" s="243">
        <v>8.1504375154858311E-2</v>
      </c>
      <c r="F13" s="63">
        <v>13079</v>
      </c>
      <c r="G13" s="244">
        <v>8.527965781203136</v>
      </c>
      <c r="H13" s="62">
        <v>854164</v>
      </c>
      <c r="I13" s="63">
        <v>154403</v>
      </c>
      <c r="J13" s="63">
        <v>155</v>
      </c>
      <c r="K13" s="243">
        <v>0.10038665051844847</v>
      </c>
      <c r="L13" s="63">
        <v>14081</v>
      </c>
      <c r="M13" s="247">
        <v>9.1196414577436968</v>
      </c>
    </row>
    <row r="14" spans="1:13" ht="15" customHeight="1">
      <c r="A14" s="159" t="s">
        <v>11</v>
      </c>
      <c r="B14" s="62">
        <v>1607704</v>
      </c>
      <c r="C14" s="63">
        <v>126906</v>
      </c>
      <c r="D14" s="63">
        <v>8304</v>
      </c>
      <c r="E14" s="243">
        <v>6.5434258427497518</v>
      </c>
      <c r="F14" s="63">
        <v>9617</v>
      </c>
      <c r="G14" s="244">
        <v>7.5780498951980206</v>
      </c>
      <c r="H14" s="62">
        <v>1617162</v>
      </c>
      <c r="I14" s="63">
        <v>128455</v>
      </c>
      <c r="J14" s="63">
        <v>9134</v>
      </c>
      <c r="K14" s="243">
        <v>7.1106613210852041</v>
      </c>
      <c r="L14" s="63">
        <v>10466</v>
      </c>
      <c r="M14" s="247">
        <v>8.1476003269627491</v>
      </c>
    </row>
    <row r="15" spans="1:13" ht="15" customHeight="1">
      <c r="A15" s="160" t="s">
        <v>92</v>
      </c>
      <c r="B15" s="62">
        <v>116085</v>
      </c>
      <c r="C15" s="63">
        <v>18816</v>
      </c>
      <c r="D15" s="63">
        <v>2117</v>
      </c>
      <c r="E15" s="243">
        <v>11.251062925170068</v>
      </c>
      <c r="F15" s="63">
        <v>64</v>
      </c>
      <c r="G15" s="244">
        <v>0.3401360544217687</v>
      </c>
      <c r="H15" s="62">
        <v>115753</v>
      </c>
      <c r="I15" s="63">
        <v>18775</v>
      </c>
      <c r="J15" s="63">
        <v>2193</v>
      </c>
      <c r="K15" s="243">
        <v>11.680426098535285</v>
      </c>
      <c r="L15" s="63">
        <v>102</v>
      </c>
      <c r="M15" s="247">
        <v>0.54327563249001332</v>
      </c>
    </row>
    <row r="16" spans="1:13" ht="15" customHeight="1">
      <c r="A16" s="160" t="s">
        <v>12</v>
      </c>
      <c r="B16" s="62">
        <v>199963</v>
      </c>
      <c r="C16" s="63">
        <v>30267</v>
      </c>
      <c r="D16" s="63">
        <v>1182</v>
      </c>
      <c r="E16" s="243">
        <v>3.9052433343245117</v>
      </c>
      <c r="F16" s="63">
        <v>5408</v>
      </c>
      <c r="G16" s="244">
        <v>17.867644629464433</v>
      </c>
      <c r="H16" s="62">
        <v>200649</v>
      </c>
      <c r="I16" s="63">
        <v>30829</v>
      </c>
      <c r="J16" s="63">
        <v>1324</v>
      </c>
      <c r="K16" s="243">
        <v>4.2946576275584674</v>
      </c>
      <c r="L16" s="63">
        <v>5820</v>
      </c>
      <c r="M16" s="247">
        <v>18.878328846216224</v>
      </c>
    </row>
    <row r="17" spans="1:13" ht="15" customHeight="1">
      <c r="A17" s="160" t="s">
        <v>343</v>
      </c>
      <c r="B17" s="62">
        <v>116783</v>
      </c>
      <c r="C17" s="63">
        <v>52500</v>
      </c>
      <c r="D17" s="63">
        <v>263</v>
      </c>
      <c r="E17" s="243">
        <v>0.50095238095238093</v>
      </c>
      <c r="F17" s="63">
        <v>315</v>
      </c>
      <c r="G17" s="244">
        <v>0.6</v>
      </c>
      <c r="H17" s="62">
        <v>117159</v>
      </c>
      <c r="I17" s="63">
        <v>51919</v>
      </c>
      <c r="J17" s="63">
        <v>238</v>
      </c>
      <c r="K17" s="243">
        <v>0.45840636375893218</v>
      </c>
      <c r="L17" s="63">
        <v>417</v>
      </c>
      <c r="M17" s="247">
        <v>0.80317417515745682</v>
      </c>
    </row>
    <row r="18" spans="1:13" ht="15" customHeight="1">
      <c r="A18" s="160" t="s">
        <v>344</v>
      </c>
      <c r="B18" s="62">
        <v>265827</v>
      </c>
      <c r="C18" s="63">
        <v>96205</v>
      </c>
      <c r="D18" s="63">
        <v>916</v>
      </c>
      <c r="E18" s="243">
        <v>0.95213346499662177</v>
      </c>
      <c r="F18" s="63">
        <v>746</v>
      </c>
      <c r="G18" s="244">
        <v>0.775427472584585</v>
      </c>
      <c r="H18" s="62">
        <v>269422</v>
      </c>
      <c r="I18" s="63">
        <v>96812</v>
      </c>
      <c r="J18" s="63">
        <v>995</v>
      </c>
      <c r="K18" s="243">
        <v>1.0277651530801968</v>
      </c>
      <c r="L18" s="63">
        <v>887</v>
      </c>
      <c r="M18" s="247">
        <v>0.91620873445440643</v>
      </c>
    </row>
    <row r="19" spans="1:13" ht="15" customHeight="1">
      <c r="A19" s="160" t="s">
        <v>345</v>
      </c>
      <c r="B19" s="62">
        <v>269009</v>
      </c>
      <c r="C19" s="63">
        <v>97720</v>
      </c>
      <c r="D19" s="63">
        <v>48</v>
      </c>
      <c r="E19" s="243">
        <v>4.9119934506753983E-2</v>
      </c>
      <c r="F19" s="63">
        <v>1029</v>
      </c>
      <c r="G19" s="244">
        <v>1.0530085959885387</v>
      </c>
      <c r="H19" s="62">
        <v>272873</v>
      </c>
      <c r="I19" s="63">
        <v>97724</v>
      </c>
      <c r="J19" s="63">
        <v>52</v>
      </c>
      <c r="K19" s="243">
        <v>5.3211084278171172E-2</v>
      </c>
      <c r="L19" s="63">
        <v>958</v>
      </c>
      <c r="M19" s="247">
        <v>0.9803118988170767</v>
      </c>
    </row>
    <row r="20" spans="1:13" ht="15" customHeight="1">
      <c r="A20" s="160" t="s">
        <v>346</v>
      </c>
      <c r="B20" s="62">
        <v>151786</v>
      </c>
      <c r="C20" s="63">
        <v>49674</v>
      </c>
      <c r="D20" s="63">
        <v>74</v>
      </c>
      <c r="E20" s="243">
        <v>0.14897129282924668</v>
      </c>
      <c r="F20" s="63">
        <v>517</v>
      </c>
      <c r="G20" s="244">
        <v>1.0407859242259532</v>
      </c>
      <c r="H20" s="62">
        <v>153230</v>
      </c>
      <c r="I20" s="63">
        <v>50611</v>
      </c>
      <c r="J20" s="63">
        <v>90</v>
      </c>
      <c r="K20" s="243">
        <v>0.17782695461460948</v>
      </c>
      <c r="L20" s="63">
        <v>545</v>
      </c>
      <c r="M20" s="247">
        <v>1.0768410029440241</v>
      </c>
    </row>
    <row r="21" spans="1:13" ht="15" customHeight="1">
      <c r="A21" s="160" t="s">
        <v>13</v>
      </c>
      <c r="B21" s="62">
        <v>79249</v>
      </c>
      <c r="C21" s="63">
        <v>23812</v>
      </c>
      <c r="D21" s="63">
        <v>1349</v>
      </c>
      <c r="E21" s="243">
        <v>5.6652108180749199</v>
      </c>
      <c r="F21" s="63">
        <v>159</v>
      </c>
      <c r="G21" s="244">
        <v>0.66773055602217368</v>
      </c>
      <c r="H21" s="62">
        <v>80097</v>
      </c>
      <c r="I21" s="63">
        <v>24445</v>
      </c>
      <c r="J21" s="63">
        <v>1634</v>
      </c>
      <c r="K21" s="243">
        <v>6.6843935365105338</v>
      </c>
      <c r="L21" s="63">
        <v>219</v>
      </c>
      <c r="M21" s="247">
        <v>0.8958887298015954</v>
      </c>
    </row>
    <row r="22" spans="1:13" ht="15" customHeight="1">
      <c r="A22" s="160" t="s">
        <v>14</v>
      </c>
      <c r="B22" s="62">
        <v>82195</v>
      </c>
      <c r="C22" s="63">
        <v>13981</v>
      </c>
      <c r="D22" s="63">
        <v>1449</v>
      </c>
      <c r="E22" s="243">
        <v>10.364065517488019</v>
      </c>
      <c r="F22" s="63">
        <v>101</v>
      </c>
      <c r="G22" s="244">
        <v>0.722408983620628</v>
      </c>
      <c r="H22" s="62">
        <v>82209</v>
      </c>
      <c r="I22" s="63">
        <v>14067</v>
      </c>
      <c r="J22" s="63">
        <v>1600</v>
      </c>
      <c r="K22" s="243">
        <v>11.374138053600626</v>
      </c>
      <c r="L22" s="63">
        <v>135</v>
      </c>
      <c r="M22" s="247">
        <v>0.95969289827255266</v>
      </c>
    </row>
    <row r="23" spans="1:13" ht="15" customHeight="1">
      <c r="A23" s="160" t="s">
        <v>347</v>
      </c>
      <c r="B23" s="62">
        <v>89715</v>
      </c>
      <c r="C23" s="63">
        <v>29164</v>
      </c>
      <c r="D23" s="63">
        <v>172</v>
      </c>
      <c r="E23" s="243">
        <v>0.5897682073789603</v>
      </c>
      <c r="F23" s="63">
        <v>349</v>
      </c>
      <c r="G23" s="244">
        <v>1.19668083939103</v>
      </c>
      <c r="H23" s="62">
        <v>90385</v>
      </c>
      <c r="I23" s="63">
        <v>29665</v>
      </c>
      <c r="J23" s="63">
        <v>178</v>
      </c>
      <c r="K23" s="243">
        <v>0.60003370975897519</v>
      </c>
      <c r="L23" s="63">
        <v>383</v>
      </c>
      <c r="M23" s="247">
        <v>1.2910837687510535</v>
      </c>
    </row>
    <row r="24" spans="1:13" ht="15" customHeight="1">
      <c r="A24" s="160" t="s">
        <v>15</v>
      </c>
      <c r="B24" s="62">
        <v>110439</v>
      </c>
      <c r="C24" s="63">
        <v>27877</v>
      </c>
      <c r="D24" s="63">
        <v>369</v>
      </c>
      <c r="E24" s="243">
        <v>1.3236718441726154</v>
      </c>
      <c r="F24" s="63">
        <v>244</v>
      </c>
      <c r="G24" s="244">
        <v>0.87527352297592997</v>
      </c>
      <c r="H24" s="62">
        <v>109923</v>
      </c>
      <c r="I24" s="63">
        <v>27688</v>
      </c>
      <c r="J24" s="63">
        <v>432</v>
      </c>
      <c r="K24" s="243">
        <v>1.5602427044206877</v>
      </c>
      <c r="L24" s="63">
        <v>267</v>
      </c>
      <c r="M24" s="247">
        <v>0.96431667148223055</v>
      </c>
    </row>
    <row r="25" spans="1:13" ht="15" customHeight="1">
      <c r="A25" s="238" t="s">
        <v>348</v>
      </c>
      <c r="B25" s="102">
        <v>126653</v>
      </c>
      <c r="C25" s="101">
        <v>33004</v>
      </c>
      <c r="D25" s="101">
        <v>365</v>
      </c>
      <c r="E25" s="245">
        <v>1.1059265543570476</v>
      </c>
      <c r="F25" s="101">
        <v>685</v>
      </c>
      <c r="G25" s="246">
        <v>2.0755059992728153</v>
      </c>
      <c r="H25" s="102">
        <v>125462</v>
      </c>
      <c r="I25" s="101">
        <v>32519</v>
      </c>
      <c r="J25" s="101">
        <v>398</v>
      </c>
      <c r="K25" s="245">
        <v>1.2238998739198621</v>
      </c>
      <c r="L25" s="101">
        <v>733</v>
      </c>
      <c r="M25" s="248">
        <v>2.2540668532242689</v>
      </c>
    </row>
    <row r="26" spans="1:13" ht="11.25" customHeight="1">
      <c r="A26" s="61" t="s">
        <v>433</v>
      </c>
      <c r="B26" s="161"/>
      <c r="C26" s="161"/>
      <c r="D26" s="161"/>
      <c r="E26" s="161"/>
      <c r="F26" s="161"/>
      <c r="G26" s="161"/>
      <c r="H26" s="161"/>
      <c r="I26" s="161"/>
      <c r="J26" s="161"/>
      <c r="K26" s="161"/>
      <c r="L26" s="178"/>
      <c r="M26" s="178" t="s">
        <v>17</v>
      </c>
    </row>
    <row r="27" spans="1:13" ht="11.25" customHeight="1">
      <c r="L27" s="60"/>
    </row>
    <row r="28" spans="1:13" ht="11.25" customHeight="1">
      <c r="E28" s="57"/>
      <c r="G28" s="57"/>
      <c r="K28" s="57"/>
      <c r="L28" s="60"/>
      <c r="M28" s="57"/>
    </row>
    <row r="29" spans="1:13" ht="11.25" customHeight="1">
      <c r="E29" s="57"/>
      <c r="G29" s="57"/>
      <c r="K29" s="57"/>
      <c r="L29" s="60"/>
      <c r="M29" s="57"/>
    </row>
    <row r="30" spans="1:13" ht="11.25" customHeight="1">
      <c r="E30" s="57"/>
      <c r="G30" s="57"/>
      <c r="K30" s="57"/>
      <c r="L30" s="60"/>
      <c r="M30" s="57"/>
    </row>
    <row r="31" spans="1:13" ht="11.25" customHeight="1">
      <c r="E31" s="57"/>
      <c r="G31" s="57"/>
      <c r="K31" s="57"/>
      <c r="L31" s="60"/>
      <c r="M31" s="57"/>
    </row>
    <row r="32" spans="1:13" ht="11.25" customHeight="1">
      <c r="E32" s="57"/>
      <c r="G32" s="57"/>
      <c r="K32" s="57"/>
      <c r="L32" s="60"/>
      <c r="M32" s="57"/>
    </row>
    <row r="33" spans="1:13" ht="11.25" customHeight="1">
      <c r="E33" s="57"/>
      <c r="G33" s="57"/>
      <c r="K33" s="57"/>
      <c r="L33" s="60"/>
      <c r="M33" s="57"/>
    </row>
    <row r="34" spans="1:13">
      <c r="E34" s="57"/>
      <c r="G34" s="57"/>
      <c r="K34" s="57"/>
      <c r="M34" s="57"/>
    </row>
    <row r="35" spans="1:13" ht="11.25" customHeight="1">
      <c r="A35" s="59"/>
      <c r="B35" s="58"/>
      <c r="C35" s="58"/>
      <c r="D35" s="58"/>
      <c r="E35" s="57"/>
      <c r="F35" s="58"/>
      <c r="G35" s="57"/>
      <c r="H35" s="58"/>
      <c r="I35" s="58"/>
      <c r="J35" s="58"/>
      <c r="K35" s="57"/>
      <c r="L35" s="58"/>
      <c r="M35" s="57"/>
    </row>
    <row r="36" spans="1:13">
      <c r="E36" s="57"/>
      <c r="G36" s="57"/>
      <c r="K36" s="57"/>
      <c r="M36" s="57"/>
    </row>
    <row r="37" spans="1:13">
      <c r="E37" s="57"/>
    </row>
    <row r="38" spans="1:13">
      <c r="E38" s="57"/>
    </row>
    <row r="39" spans="1:13">
      <c r="E39" s="57"/>
    </row>
    <row r="40" spans="1:13">
      <c r="E40" s="57"/>
    </row>
  </sheetData>
  <mergeCells count="10">
    <mergeCell ref="A3:K3"/>
    <mergeCell ref="J8:M8"/>
    <mergeCell ref="H7:M7"/>
    <mergeCell ref="B7:G7"/>
    <mergeCell ref="A7:A10"/>
    <mergeCell ref="B8:B9"/>
    <mergeCell ref="C8:C9"/>
    <mergeCell ref="D8:G8"/>
    <mergeCell ref="H8:H9"/>
    <mergeCell ref="I8:I9"/>
  </mergeCells>
  <printOptions horizontalCentered="1"/>
  <pageMargins left="0.70866141732283472" right="0.39370078740157483" top="0.39370078740157483" bottom="0.39370078740157483" header="0.51181102362204722" footer="0.51181102362204722"/>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J33"/>
  <sheetViews>
    <sheetView showGridLines="0" zoomScaleNormal="100" workbookViewId="0"/>
  </sheetViews>
  <sheetFormatPr baseColWidth="10" defaultRowHeight="14.25"/>
  <sheetData>
    <row r="1" spans="1:10" ht="33.75" customHeight="1">
      <c r="A1" s="304"/>
      <c r="B1" s="304"/>
      <c r="C1" s="304"/>
      <c r="D1" s="304"/>
      <c r="E1" s="304"/>
      <c r="F1" s="304"/>
      <c r="G1" s="304"/>
      <c r="H1" s="304"/>
      <c r="I1" s="304"/>
      <c r="J1" s="306" t="s">
        <v>101</v>
      </c>
    </row>
    <row r="3" spans="1:10">
      <c r="A3" s="394" t="s">
        <v>289</v>
      </c>
      <c r="B3" s="413"/>
      <c r="C3" s="413"/>
      <c r="D3" s="413"/>
      <c r="E3" s="413"/>
      <c r="F3" s="413"/>
      <c r="G3" s="413"/>
      <c r="H3" s="413"/>
      <c r="I3" s="413"/>
      <c r="J3" s="413"/>
    </row>
    <row r="4" spans="1:10" s="103" customFormat="1" ht="11.25" customHeight="1">
      <c r="A4" s="8" t="s">
        <v>133</v>
      </c>
      <c r="B4" s="1"/>
      <c r="C4" s="1"/>
      <c r="D4" s="1"/>
      <c r="E4" s="1"/>
      <c r="F4" s="1"/>
      <c r="G4" s="1"/>
      <c r="H4" s="1"/>
      <c r="I4" s="1"/>
      <c r="J4" s="1"/>
    </row>
    <row r="5" spans="1:10" s="103" customFormat="1" ht="11.25" customHeight="1">
      <c r="A5" s="179" t="s">
        <v>432</v>
      </c>
      <c r="B5" s="1"/>
      <c r="C5" s="1"/>
      <c r="D5" s="1"/>
      <c r="E5" s="53"/>
      <c r="F5" s="1"/>
      <c r="G5" s="1"/>
      <c r="H5" s="1"/>
      <c r="I5" s="1"/>
      <c r="J5" s="1"/>
    </row>
    <row r="33" spans="1:10">
      <c r="A33" s="416" t="s">
        <v>433</v>
      </c>
      <c r="B33" s="416"/>
      <c r="C33" s="416"/>
      <c r="D33" s="416"/>
      <c r="J33" s="55" t="s">
        <v>17</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J33"/>
  <sheetViews>
    <sheetView showGridLines="0" zoomScaleNormal="100" workbookViewId="0"/>
  </sheetViews>
  <sheetFormatPr baseColWidth="10" defaultRowHeight="14.25"/>
  <sheetData>
    <row r="1" spans="1:10" ht="33.75" customHeight="1">
      <c r="A1" s="304"/>
      <c r="B1" s="304"/>
      <c r="C1" s="304"/>
      <c r="D1" s="304"/>
      <c r="E1" s="304"/>
      <c r="F1" s="304"/>
      <c r="G1" s="304"/>
      <c r="H1" s="304"/>
      <c r="I1" s="304"/>
      <c r="J1" s="306" t="s">
        <v>101</v>
      </c>
    </row>
    <row r="3" spans="1:10">
      <c r="A3" s="394" t="s">
        <v>290</v>
      </c>
      <c r="B3" s="413"/>
      <c r="C3" s="413"/>
      <c r="D3" s="413"/>
      <c r="E3" s="413"/>
      <c r="F3" s="413"/>
      <c r="G3" s="413"/>
      <c r="H3" s="413"/>
      <c r="I3" s="413"/>
      <c r="J3" s="413"/>
    </row>
    <row r="4" spans="1:10" ht="11.25" customHeight="1">
      <c r="A4" s="8" t="s">
        <v>133</v>
      </c>
      <c r="B4" s="1"/>
      <c r="C4" s="1"/>
      <c r="D4" s="1"/>
      <c r="E4" s="1"/>
      <c r="F4" s="1"/>
      <c r="G4" s="1"/>
      <c r="H4" s="1"/>
      <c r="I4" s="1"/>
      <c r="J4" s="1"/>
    </row>
    <row r="5" spans="1:10" ht="11.25" customHeight="1">
      <c r="A5" s="179" t="s">
        <v>432</v>
      </c>
      <c r="B5" s="1"/>
      <c r="C5" s="1"/>
      <c r="D5" s="1"/>
      <c r="E5" s="53"/>
      <c r="F5" s="1"/>
      <c r="G5" s="1"/>
      <c r="H5" s="1"/>
      <c r="I5" s="1"/>
      <c r="J5" s="1"/>
    </row>
    <row r="6" spans="1:10">
      <c r="A6" s="103"/>
      <c r="B6" s="103"/>
      <c r="C6" s="103"/>
    </row>
    <row r="7" spans="1:10">
      <c r="A7" s="103"/>
      <c r="B7" s="103"/>
      <c r="C7" s="103"/>
    </row>
    <row r="33" spans="1:10">
      <c r="A33" s="416" t="s">
        <v>433</v>
      </c>
      <c r="B33" s="416"/>
      <c r="C33" s="416"/>
      <c r="D33" s="416"/>
      <c r="J33" s="55" t="s">
        <v>17</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281"/>
  <sheetViews>
    <sheetView showGridLines="0" zoomScaleNormal="100" workbookViewId="0"/>
  </sheetViews>
  <sheetFormatPr baseColWidth="10" defaultRowHeight="12.75"/>
  <cols>
    <col min="1" max="1" width="1.25" style="255" customWidth="1"/>
    <col min="2" max="2" width="76.5" style="255" customWidth="1"/>
    <col min="3" max="5" width="11" style="255"/>
    <col min="6" max="6" width="73.25" style="255" customWidth="1"/>
    <col min="7" max="7" width="4.125" style="255" customWidth="1"/>
    <col min="8" max="256" width="11" style="255"/>
    <col min="257" max="257" width="1.25" style="255" customWidth="1"/>
    <col min="258" max="258" width="76.5" style="255" customWidth="1"/>
    <col min="259" max="261" width="11" style="255"/>
    <col min="262" max="262" width="73.25" style="255" customWidth="1"/>
    <col min="263" max="263" width="4.125" style="255" customWidth="1"/>
    <col min="264" max="512" width="11" style="255"/>
    <col min="513" max="513" width="1.25" style="255" customWidth="1"/>
    <col min="514" max="514" width="76.5" style="255" customWidth="1"/>
    <col min="515" max="517" width="11" style="255"/>
    <col min="518" max="518" width="73.25" style="255" customWidth="1"/>
    <col min="519" max="519" width="4.125" style="255" customWidth="1"/>
    <col min="520" max="768" width="11" style="255"/>
    <col min="769" max="769" width="1.25" style="255" customWidth="1"/>
    <col min="770" max="770" width="76.5" style="255" customWidth="1"/>
    <col min="771" max="773" width="11" style="255"/>
    <col min="774" max="774" width="73.25" style="255" customWidth="1"/>
    <col min="775" max="775" width="4.125" style="255" customWidth="1"/>
    <col min="776" max="1024" width="11" style="255"/>
    <col min="1025" max="1025" width="1.25" style="255" customWidth="1"/>
    <col min="1026" max="1026" width="76.5" style="255" customWidth="1"/>
    <col min="1027" max="1029" width="11" style="255"/>
    <col min="1030" max="1030" width="73.25" style="255" customWidth="1"/>
    <col min="1031" max="1031" width="4.125" style="255" customWidth="1"/>
    <col min="1032" max="1280" width="11" style="255"/>
    <col min="1281" max="1281" width="1.25" style="255" customWidth="1"/>
    <col min="1282" max="1282" width="76.5" style="255" customWidth="1"/>
    <col min="1283" max="1285" width="11" style="255"/>
    <col min="1286" max="1286" width="73.25" style="255" customWidth="1"/>
    <col min="1287" max="1287" width="4.125" style="255" customWidth="1"/>
    <col min="1288" max="1536" width="11" style="255"/>
    <col min="1537" max="1537" width="1.25" style="255" customWidth="1"/>
    <col min="1538" max="1538" width="76.5" style="255" customWidth="1"/>
    <col min="1539" max="1541" width="11" style="255"/>
    <col min="1542" max="1542" width="73.25" style="255" customWidth="1"/>
    <col min="1543" max="1543" width="4.125" style="255" customWidth="1"/>
    <col min="1544" max="1792" width="11" style="255"/>
    <col min="1793" max="1793" width="1.25" style="255" customWidth="1"/>
    <col min="1794" max="1794" width="76.5" style="255" customWidth="1"/>
    <col min="1795" max="1797" width="11" style="255"/>
    <col min="1798" max="1798" width="73.25" style="255" customWidth="1"/>
    <col min="1799" max="1799" width="4.125" style="255" customWidth="1"/>
    <col min="1800" max="2048" width="11" style="255"/>
    <col min="2049" max="2049" width="1.25" style="255" customWidth="1"/>
    <col min="2050" max="2050" width="76.5" style="255" customWidth="1"/>
    <col min="2051" max="2053" width="11" style="255"/>
    <col min="2054" max="2054" width="73.25" style="255" customWidth="1"/>
    <col min="2055" max="2055" width="4.125" style="255" customWidth="1"/>
    <col min="2056" max="2304" width="11" style="255"/>
    <col min="2305" max="2305" width="1.25" style="255" customWidth="1"/>
    <col min="2306" max="2306" width="76.5" style="255" customWidth="1"/>
    <col min="2307" max="2309" width="11" style="255"/>
    <col min="2310" max="2310" width="73.25" style="255" customWidth="1"/>
    <col min="2311" max="2311" width="4.125" style="255" customWidth="1"/>
    <col min="2312" max="2560" width="11" style="255"/>
    <col min="2561" max="2561" width="1.25" style="255" customWidth="1"/>
    <col min="2562" max="2562" width="76.5" style="255" customWidth="1"/>
    <col min="2563" max="2565" width="11" style="255"/>
    <col min="2566" max="2566" width="73.25" style="255" customWidth="1"/>
    <col min="2567" max="2567" width="4.125" style="255" customWidth="1"/>
    <col min="2568" max="2816" width="11" style="255"/>
    <col min="2817" max="2817" width="1.25" style="255" customWidth="1"/>
    <col min="2818" max="2818" width="76.5" style="255" customWidth="1"/>
    <col min="2819" max="2821" width="11" style="255"/>
    <col min="2822" max="2822" width="73.25" style="255" customWidth="1"/>
    <col min="2823" max="2823" width="4.125" style="255" customWidth="1"/>
    <col min="2824" max="3072" width="11" style="255"/>
    <col min="3073" max="3073" width="1.25" style="255" customWidth="1"/>
    <col min="3074" max="3074" width="76.5" style="255" customWidth="1"/>
    <col min="3075" max="3077" width="11" style="255"/>
    <col min="3078" max="3078" width="73.25" style="255" customWidth="1"/>
    <col min="3079" max="3079" width="4.125" style="255" customWidth="1"/>
    <col min="3080" max="3328" width="11" style="255"/>
    <col min="3329" max="3329" width="1.25" style="255" customWidth="1"/>
    <col min="3330" max="3330" width="76.5" style="255" customWidth="1"/>
    <col min="3331" max="3333" width="11" style="255"/>
    <col min="3334" max="3334" width="73.25" style="255" customWidth="1"/>
    <col min="3335" max="3335" width="4.125" style="255" customWidth="1"/>
    <col min="3336" max="3584" width="11" style="255"/>
    <col min="3585" max="3585" width="1.25" style="255" customWidth="1"/>
    <col min="3586" max="3586" width="76.5" style="255" customWidth="1"/>
    <col min="3587" max="3589" width="11" style="255"/>
    <col min="3590" max="3590" width="73.25" style="255" customWidth="1"/>
    <col min="3591" max="3591" width="4.125" style="255" customWidth="1"/>
    <col min="3592" max="3840" width="11" style="255"/>
    <col min="3841" max="3841" width="1.25" style="255" customWidth="1"/>
    <col min="3842" max="3842" width="76.5" style="255" customWidth="1"/>
    <col min="3843" max="3845" width="11" style="255"/>
    <col min="3846" max="3846" width="73.25" style="255" customWidth="1"/>
    <col min="3847" max="3847" width="4.125" style="255" customWidth="1"/>
    <col min="3848" max="4096" width="11" style="255"/>
    <col min="4097" max="4097" width="1.25" style="255" customWidth="1"/>
    <col min="4098" max="4098" width="76.5" style="255" customWidth="1"/>
    <col min="4099" max="4101" width="11" style="255"/>
    <col min="4102" max="4102" width="73.25" style="255" customWidth="1"/>
    <col min="4103" max="4103" width="4.125" style="255" customWidth="1"/>
    <col min="4104" max="4352" width="11" style="255"/>
    <col min="4353" max="4353" width="1.25" style="255" customWidth="1"/>
    <col min="4354" max="4354" width="76.5" style="255" customWidth="1"/>
    <col min="4355" max="4357" width="11" style="255"/>
    <col min="4358" max="4358" width="73.25" style="255" customWidth="1"/>
    <col min="4359" max="4359" width="4.125" style="255" customWidth="1"/>
    <col min="4360" max="4608" width="11" style="255"/>
    <col min="4609" max="4609" width="1.25" style="255" customWidth="1"/>
    <col min="4610" max="4610" width="76.5" style="255" customWidth="1"/>
    <col min="4611" max="4613" width="11" style="255"/>
    <col min="4614" max="4614" width="73.25" style="255" customWidth="1"/>
    <col min="4615" max="4615" width="4.125" style="255" customWidth="1"/>
    <col min="4616" max="4864" width="11" style="255"/>
    <col min="4865" max="4865" width="1.25" style="255" customWidth="1"/>
    <col min="4866" max="4866" width="76.5" style="255" customWidth="1"/>
    <col min="4867" max="4869" width="11" style="255"/>
    <col min="4870" max="4870" width="73.25" style="255" customWidth="1"/>
    <col min="4871" max="4871" width="4.125" style="255" customWidth="1"/>
    <col min="4872" max="5120" width="11" style="255"/>
    <col min="5121" max="5121" width="1.25" style="255" customWidth="1"/>
    <col min="5122" max="5122" width="76.5" style="255" customWidth="1"/>
    <col min="5123" max="5125" width="11" style="255"/>
    <col min="5126" max="5126" width="73.25" style="255" customWidth="1"/>
    <col min="5127" max="5127" width="4.125" style="255" customWidth="1"/>
    <col min="5128" max="5376" width="11" style="255"/>
    <col min="5377" max="5377" width="1.25" style="255" customWidth="1"/>
    <col min="5378" max="5378" width="76.5" style="255" customWidth="1"/>
    <col min="5379" max="5381" width="11" style="255"/>
    <col min="5382" max="5382" width="73.25" style="255" customWidth="1"/>
    <col min="5383" max="5383" width="4.125" style="255" customWidth="1"/>
    <col min="5384" max="5632" width="11" style="255"/>
    <col min="5633" max="5633" width="1.25" style="255" customWidth="1"/>
    <col min="5634" max="5634" width="76.5" style="255" customWidth="1"/>
    <col min="5635" max="5637" width="11" style="255"/>
    <col min="5638" max="5638" width="73.25" style="255" customWidth="1"/>
    <col min="5639" max="5639" width="4.125" style="255" customWidth="1"/>
    <col min="5640" max="5888" width="11" style="255"/>
    <col min="5889" max="5889" width="1.25" style="255" customWidth="1"/>
    <col min="5890" max="5890" width="76.5" style="255" customWidth="1"/>
    <col min="5891" max="5893" width="11" style="255"/>
    <col min="5894" max="5894" width="73.25" style="255" customWidth="1"/>
    <col min="5895" max="5895" width="4.125" style="255" customWidth="1"/>
    <col min="5896" max="6144" width="11" style="255"/>
    <col min="6145" max="6145" width="1.25" style="255" customWidth="1"/>
    <col min="6146" max="6146" width="76.5" style="255" customWidth="1"/>
    <col min="6147" max="6149" width="11" style="255"/>
    <col min="6150" max="6150" width="73.25" style="255" customWidth="1"/>
    <col min="6151" max="6151" width="4.125" style="255" customWidth="1"/>
    <col min="6152" max="6400" width="11" style="255"/>
    <col min="6401" max="6401" width="1.25" style="255" customWidth="1"/>
    <col min="6402" max="6402" width="76.5" style="255" customWidth="1"/>
    <col min="6403" max="6405" width="11" style="255"/>
    <col min="6406" max="6406" width="73.25" style="255" customWidth="1"/>
    <col min="6407" max="6407" width="4.125" style="255" customWidth="1"/>
    <col min="6408" max="6656" width="11" style="255"/>
    <col min="6657" max="6657" width="1.25" style="255" customWidth="1"/>
    <col min="6658" max="6658" width="76.5" style="255" customWidth="1"/>
    <col min="6659" max="6661" width="11" style="255"/>
    <col min="6662" max="6662" width="73.25" style="255" customWidth="1"/>
    <col min="6663" max="6663" width="4.125" style="255" customWidth="1"/>
    <col min="6664" max="6912" width="11" style="255"/>
    <col min="6913" max="6913" width="1.25" style="255" customWidth="1"/>
    <col min="6914" max="6914" width="76.5" style="255" customWidth="1"/>
    <col min="6915" max="6917" width="11" style="255"/>
    <col min="6918" max="6918" width="73.25" style="255" customWidth="1"/>
    <col min="6919" max="6919" width="4.125" style="255" customWidth="1"/>
    <col min="6920" max="7168" width="11" style="255"/>
    <col min="7169" max="7169" width="1.25" style="255" customWidth="1"/>
    <col min="7170" max="7170" width="76.5" style="255" customWidth="1"/>
    <col min="7171" max="7173" width="11" style="255"/>
    <col min="7174" max="7174" width="73.25" style="255" customWidth="1"/>
    <col min="7175" max="7175" width="4.125" style="255" customWidth="1"/>
    <col min="7176" max="7424" width="11" style="255"/>
    <col min="7425" max="7425" width="1.25" style="255" customWidth="1"/>
    <col min="7426" max="7426" width="76.5" style="255" customWidth="1"/>
    <col min="7427" max="7429" width="11" style="255"/>
    <col min="7430" max="7430" width="73.25" style="255" customWidth="1"/>
    <col min="7431" max="7431" width="4.125" style="255" customWidth="1"/>
    <col min="7432" max="7680" width="11" style="255"/>
    <col min="7681" max="7681" width="1.25" style="255" customWidth="1"/>
    <col min="7682" max="7682" width="76.5" style="255" customWidth="1"/>
    <col min="7683" max="7685" width="11" style="255"/>
    <col min="7686" max="7686" width="73.25" style="255" customWidth="1"/>
    <col min="7687" max="7687" width="4.125" style="255" customWidth="1"/>
    <col min="7688" max="7936" width="11" style="255"/>
    <col min="7937" max="7937" width="1.25" style="255" customWidth="1"/>
    <col min="7938" max="7938" width="76.5" style="255" customWidth="1"/>
    <col min="7939" max="7941" width="11" style="255"/>
    <col min="7942" max="7942" width="73.25" style="255" customWidth="1"/>
    <col min="7943" max="7943" width="4.125" style="255" customWidth="1"/>
    <col min="7944" max="8192" width="11" style="255"/>
    <col min="8193" max="8193" width="1.25" style="255" customWidth="1"/>
    <col min="8194" max="8194" width="76.5" style="255" customWidth="1"/>
    <col min="8195" max="8197" width="11" style="255"/>
    <col min="8198" max="8198" width="73.25" style="255" customWidth="1"/>
    <col min="8199" max="8199" width="4.125" style="255" customWidth="1"/>
    <col min="8200" max="8448" width="11" style="255"/>
    <col min="8449" max="8449" width="1.25" style="255" customWidth="1"/>
    <col min="8450" max="8450" width="76.5" style="255" customWidth="1"/>
    <col min="8451" max="8453" width="11" style="255"/>
    <col min="8454" max="8454" width="73.25" style="255" customWidth="1"/>
    <col min="8455" max="8455" width="4.125" style="255" customWidth="1"/>
    <col min="8456" max="8704" width="11" style="255"/>
    <col min="8705" max="8705" width="1.25" style="255" customWidth="1"/>
    <col min="8706" max="8706" width="76.5" style="255" customWidth="1"/>
    <col min="8707" max="8709" width="11" style="255"/>
    <col min="8710" max="8710" width="73.25" style="255" customWidth="1"/>
    <col min="8711" max="8711" width="4.125" style="255" customWidth="1"/>
    <col min="8712" max="8960" width="11" style="255"/>
    <col min="8961" max="8961" width="1.25" style="255" customWidth="1"/>
    <col min="8962" max="8962" width="76.5" style="255" customWidth="1"/>
    <col min="8963" max="8965" width="11" style="255"/>
    <col min="8966" max="8966" width="73.25" style="255" customWidth="1"/>
    <col min="8967" max="8967" width="4.125" style="255" customWidth="1"/>
    <col min="8968" max="9216" width="11" style="255"/>
    <col min="9217" max="9217" width="1.25" style="255" customWidth="1"/>
    <col min="9218" max="9218" width="76.5" style="255" customWidth="1"/>
    <col min="9219" max="9221" width="11" style="255"/>
    <col min="9222" max="9222" width="73.25" style="255" customWidth="1"/>
    <col min="9223" max="9223" width="4.125" style="255" customWidth="1"/>
    <col min="9224" max="9472" width="11" style="255"/>
    <col min="9473" max="9473" width="1.25" style="255" customWidth="1"/>
    <col min="9474" max="9474" width="76.5" style="255" customWidth="1"/>
    <col min="9475" max="9477" width="11" style="255"/>
    <col min="9478" max="9478" width="73.25" style="255" customWidth="1"/>
    <col min="9479" max="9479" width="4.125" style="255" customWidth="1"/>
    <col min="9480" max="9728" width="11" style="255"/>
    <col min="9729" max="9729" width="1.25" style="255" customWidth="1"/>
    <col min="9730" max="9730" width="76.5" style="255" customWidth="1"/>
    <col min="9731" max="9733" width="11" style="255"/>
    <col min="9734" max="9734" width="73.25" style="255" customWidth="1"/>
    <col min="9735" max="9735" width="4.125" style="255" customWidth="1"/>
    <col min="9736" max="9984" width="11" style="255"/>
    <col min="9985" max="9985" width="1.25" style="255" customWidth="1"/>
    <col min="9986" max="9986" width="76.5" style="255" customWidth="1"/>
    <col min="9987" max="9989" width="11" style="255"/>
    <col min="9990" max="9990" width="73.25" style="255" customWidth="1"/>
    <col min="9991" max="9991" width="4.125" style="255" customWidth="1"/>
    <col min="9992" max="10240" width="11" style="255"/>
    <col min="10241" max="10241" width="1.25" style="255" customWidth="1"/>
    <col min="10242" max="10242" width="76.5" style="255" customWidth="1"/>
    <col min="10243" max="10245" width="11" style="255"/>
    <col min="10246" max="10246" width="73.25" style="255" customWidth="1"/>
    <col min="10247" max="10247" width="4.125" style="255" customWidth="1"/>
    <col min="10248" max="10496" width="11" style="255"/>
    <col min="10497" max="10497" width="1.25" style="255" customWidth="1"/>
    <col min="10498" max="10498" width="76.5" style="255" customWidth="1"/>
    <col min="10499" max="10501" width="11" style="255"/>
    <col min="10502" max="10502" width="73.25" style="255" customWidth="1"/>
    <col min="10503" max="10503" width="4.125" style="255" customWidth="1"/>
    <col min="10504" max="10752" width="11" style="255"/>
    <col min="10753" max="10753" width="1.25" style="255" customWidth="1"/>
    <col min="10754" max="10754" width="76.5" style="255" customWidth="1"/>
    <col min="10755" max="10757" width="11" style="255"/>
    <col min="10758" max="10758" width="73.25" style="255" customWidth="1"/>
    <col min="10759" max="10759" width="4.125" style="255" customWidth="1"/>
    <col min="10760" max="11008" width="11" style="255"/>
    <col min="11009" max="11009" width="1.25" style="255" customWidth="1"/>
    <col min="11010" max="11010" width="76.5" style="255" customWidth="1"/>
    <col min="11011" max="11013" width="11" style="255"/>
    <col min="11014" max="11014" width="73.25" style="255" customWidth="1"/>
    <col min="11015" max="11015" width="4.125" style="255" customWidth="1"/>
    <col min="11016" max="11264" width="11" style="255"/>
    <col min="11265" max="11265" width="1.25" style="255" customWidth="1"/>
    <col min="11266" max="11266" width="76.5" style="255" customWidth="1"/>
    <col min="11267" max="11269" width="11" style="255"/>
    <col min="11270" max="11270" width="73.25" style="255" customWidth="1"/>
    <col min="11271" max="11271" width="4.125" style="255" customWidth="1"/>
    <col min="11272" max="11520" width="11" style="255"/>
    <col min="11521" max="11521" width="1.25" style="255" customWidth="1"/>
    <col min="11522" max="11522" width="76.5" style="255" customWidth="1"/>
    <col min="11523" max="11525" width="11" style="255"/>
    <col min="11526" max="11526" width="73.25" style="255" customWidth="1"/>
    <col min="11527" max="11527" width="4.125" style="255" customWidth="1"/>
    <col min="11528" max="11776" width="11" style="255"/>
    <col min="11777" max="11777" width="1.25" style="255" customWidth="1"/>
    <col min="11778" max="11778" width="76.5" style="255" customWidth="1"/>
    <col min="11779" max="11781" width="11" style="255"/>
    <col min="11782" max="11782" width="73.25" style="255" customWidth="1"/>
    <col min="11783" max="11783" width="4.125" style="255" customWidth="1"/>
    <col min="11784" max="12032" width="11" style="255"/>
    <col min="12033" max="12033" width="1.25" style="255" customWidth="1"/>
    <col min="12034" max="12034" width="76.5" style="255" customWidth="1"/>
    <col min="12035" max="12037" width="11" style="255"/>
    <col min="12038" max="12038" width="73.25" style="255" customWidth="1"/>
    <col min="12039" max="12039" width="4.125" style="255" customWidth="1"/>
    <col min="12040" max="12288" width="11" style="255"/>
    <col min="12289" max="12289" width="1.25" style="255" customWidth="1"/>
    <col min="12290" max="12290" width="76.5" style="255" customWidth="1"/>
    <col min="12291" max="12293" width="11" style="255"/>
    <col min="12294" max="12294" width="73.25" style="255" customWidth="1"/>
    <col min="12295" max="12295" width="4.125" style="255" customWidth="1"/>
    <col min="12296" max="12544" width="11" style="255"/>
    <col min="12545" max="12545" width="1.25" style="255" customWidth="1"/>
    <col min="12546" max="12546" width="76.5" style="255" customWidth="1"/>
    <col min="12547" max="12549" width="11" style="255"/>
    <col min="12550" max="12550" width="73.25" style="255" customWidth="1"/>
    <col min="12551" max="12551" width="4.125" style="255" customWidth="1"/>
    <col min="12552" max="12800" width="11" style="255"/>
    <col min="12801" max="12801" width="1.25" style="255" customWidth="1"/>
    <col min="12802" max="12802" width="76.5" style="255" customWidth="1"/>
    <col min="12803" max="12805" width="11" style="255"/>
    <col min="12806" max="12806" width="73.25" style="255" customWidth="1"/>
    <col min="12807" max="12807" width="4.125" style="255" customWidth="1"/>
    <col min="12808" max="13056" width="11" style="255"/>
    <col min="13057" max="13057" width="1.25" style="255" customWidth="1"/>
    <col min="13058" max="13058" width="76.5" style="255" customWidth="1"/>
    <col min="13059" max="13061" width="11" style="255"/>
    <col min="13062" max="13062" width="73.25" style="255" customWidth="1"/>
    <col min="13063" max="13063" width="4.125" style="255" customWidth="1"/>
    <col min="13064" max="13312" width="11" style="255"/>
    <col min="13313" max="13313" width="1.25" style="255" customWidth="1"/>
    <col min="13314" max="13314" width="76.5" style="255" customWidth="1"/>
    <col min="13315" max="13317" width="11" style="255"/>
    <col min="13318" max="13318" width="73.25" style="255" customWidth="1"/>
    <col min="13319" max="13319" width="4.125" style="255" customWidth="1"/>
    <col min="13320" max="13568" width="11" style="255"/>
    <col min="13569" max="13569" width="1.25" style="255" customWidth="1"/>
    <col min="13570" max="13570" width="76.5" style="255" customWidth="1"/>
    <col min="13571" max="13573" width="11" style="255"/>
    <col min="13574" max="13574" width="73.25" style="255" customWidth="1"/>
    <col min="13575" max="13575" width="4.125" style="255" customWidth="1"/>
    <col min="13576" max="13824" width="11" style="255"/>
    <col min="13825" max="13825" width="1.25" style="255" customWidth="1"/>
    <col min="13826" max="13826" width="76.5" style="255" customWidth="1"/>
    <col min="13827" max="13829" width="11" style="255"/>
    <col min="13830" max="13830" width="73.25" style="255" customWidth="1"/>
    <col min="13831" max="13831" width="4.125" style="255" customWidth="1"/>
    <col min="13832" max="14080" width="11" style="255"/>
    <col min="14081" max="14081" width="1.25" style="255" customWidth="1"/>
    <col min="14082" max="14082" width="76.5" style="255" customWidth="1"/>
    <col min="14083" max="14085" width="11" style="255"/>
    <col min="14086" max="14086" width="73.25" style="255" customWidth="1"/>
    <col min="14087" max="14087" width="4.125" style="255" customWidth="1"/>
    <col min="14088" max="14336" width="11" style="255"/>
    <col min="14337" max="14337" width="1.25" style="255" customWidth="1"/>
    <col min="14338" max="14338" width="76.5" style="255" customWidth="1"/>
    <col min="14339" max="14341" width="11" style="255"/>
    <col min="14342" max="14342" width="73.25" style="255" customWidth="1"/>
    <col min="14343" max="14343" width="4.125" style="255" customWidth="1"/>
    <col min="14344" max="14592" width="11" style="255"/>
    <col min="14593" max="14593" width="1.25" style="255" customWidth="1"/>
    <col min="14594" max="14594" width="76.5" style="255" customWidth="1"/>
    <col min="14595" max="14597" width="11" style="255"/>
    <col min="14598" max="14598" width="73.25" style="255" customWidth="1"/>
    <col min="14599" max="14599" width="4.125" style="255" customWidth="1"/>
    <col min="14600" max="14848" width="11" style="255"/>
    <col min="14849" max="14849" width="1.25" style="255" customWidth="1"/>
    <col min="14850" max="14850" width="76.5" style="255" customWidth="1"/>
    <col min="14851" max="14853" width="11" style="255"/>
    <col min="14854" max="14854" width="73.25" style="255" customWidth="1"/>
    <col min="14855" max="14855" width="4.125" style="255" customWidth="1"/>
    <col min="14856" max="15104" width="11" style="255"/>
    <col min="15105" max="15105" width="1.25" style="255" customWidth="1"/>
    <col min="15106" max="15106" width="76.5" style="255" customWidth="1"/>
    <col min="15107" max="15109" width="11" style="255"/>
    <col min="15110" max="15110" width="73.25" style="255" customWidth="1"/>
    <col min="15111" max="15111" width="4.125" style="255" customWidth="1"/>
    <col min="15112" max="15360" width="11" style="255"/>
    <col min="15361" max="15361" width="1.25" style="255" customWidth="1"/>
    <col min="15362" max="15362" width="76.5" style="255" customWidth="1"/>
    <col min="15363" max="15365" width="11" style="255"/>
    <col min="15366" max="15366" width="73.25" style="255" customWidth="1"/>
    <col min="15367" max="15367" width="4.125" style="255" customWidth="1"/>
    <col min="15368" max="15616" width="11" style="255"/>
    <col min="15617" max="15617" width="1.25" style="255" customWidth="1"/>
    <col min="15618" max="15618" width="76.5" style="255" customWidth="1"/>
    <col min="15619" max="15621" width="11" style="255"/>
    <col min="15622" max="15622" width="73.25" style="255" customWidth="1"/>
    <col min="15623" max="15623" width="4.125" style="255" customWidth="1"/>
    <col min="15624" max="15872" width="11" style="255"/>
    <col min="15873" max="15873" width="1.25" style="255" customWidth="1"/>
    <col min="15874" max="15874" width="76.5" style="255" customWidth="1"/>
    <col min="15875" max="15877" width="11" style="255"/>
    <col min="15878" max="15878" width="73.25" style="255" customWidth="1"/>
    <col min="15879" max="15879" width="4.125" style="255" customWidth="1"/>
    <col min="15880" max="16128" width="11" style="255"/>
    <col min="16129" max="16129" width="1.25" style="255" customWidth="1"/>
    <col min="16130" max="16130" width="76.5" style="255" customWidth="1"/>
    <col min="16131" max="16133" width="11" style="255"/>
    <col min="16134" max="16134" width="73.25" style="255" customWidth="1"/>
    <col min="16135" max="16135" width="4.125" style="255" customWidth="1"/>
    <col min="16136" max="16384" width="11" style="255"/>
  </cols>
  <sheetData>
    <row r="1" spans="1:9" ht="39.75" customHeight="1">
      <c r="A1" s="309"/>
      <c r="B1" s="310" t="s">
        <v>41</v>
      </c>
    </row>
    <row r="2" spans="1:9" ht="25.5" customHeight="1">
      <c r="B2" s="256" t="s">
        <v>396</v>
      </c>
    </row>
    <row r="3" spans="1:9" ht="21.75" customHeight="1">
      <c r="A3" s="257"/>
      <c r="B3" s="338" t="s">
        <v>353</v>
      </c>
    </row>
    <row r="4" spans="1:9" ht="18.75" customHeight="1">
      <c r="A4" s="257"/>
      <c r="B4" s="339" t="s">
        <v>354</v>
      </c>
    </row>
    <row r="5" spans="1:9" s="261" customFormat="1" ht="102" customHeight="1">
      <c r="A5" s="259"/>
      <c r="B5" s="260" t="s">
        <v>355</v>
      </c>
      <c r="C5" s="259"/>
      <c r="D5" s="259"/>
      <c r="E5" s="259"/>
      <c r="F5" s="259"/>
    </row>
    <row r="6" spans="1:9" ht="149.25" customHeight="1">
      <c r="A6" s="257"/>
      <c r="B6" s="262" t="s">
        <v>356</v>
      </c>
      <c r="C6" s="257"/>
      <c r="D6" s="257"/>
      <c r="E6" s="257"/>
      <c r="F6" s="257"/>
    </row>
    <row r="7" spans="1:9" ht="204" customHeight="1">
      <c r="A7" s="257"/>
      <c r="B7" s="260" t="s">
        <v>357</v>
      </c>
      <c r="C7" s="260"/>
      <c r="D7" s="257"/>
      <c r="E7" s="257"/>
      <c r="F7" s="257"/>
    </row>
    <row r="8" spans="1:9" ht="30" customHeight="1">
      <c r="A8" s="257"/>
      <c r="B8" s="340" t="s">
        <v>375</v>
      </c>
      <c r="C8" s="253"/>
      <c r="D8" s="253"/>
      <c r="E8" s="253"/>
      <c r="F8" s="253"/>
      <c r="G8" s="253"/>
      <c r="H8" s="253"/>
      <c r="I8" s="253"/>
    </row>
    <row r="9" spans="1:9" ht="18.75" customHeight="1">
      <c r="A9" s="257"/>
      <c r="B9" s="263" t="s">
        <v>358</v>
      </c>
      <c r="C9" s="257"/>
      <c r="D9" s="257"/>
      <c r="E9" s="257"/>
      <c r="F9" s="257"/>
    </row>
    <row r="10" spans="1:9" ht="195" customHeight="1">
      <c r="A10" s="257"/>
      <c r="B10" s="260" t="s">
        <v>359</v>
      </c>
      <c r="C10" s="257"/>
      <c r="D10" s="257"/>
      <c r="E10" s="257"/>
      <c r="F10" s="257"/>
    </row>
    <row r="11" spans="1:9" ht="36">
      <c r="A11" s="257"/>
      <c r="B11" s="341" t="s">
        <v>376</v>
      </c>
      <c r="C11" s="264"/>
      <c r="D11" s="264"/>
      <c r="E11" s="264"/>
      <c r="F11" s="264"/>
      <c r="G11" s="264"/>
      <c r="H11" s="264"/>
      <c r="I11" s="264"/>
    </row>
    <row r="12" spans="1:9" ht="372" customHeight="1">
      <c r="A12" s="257"/>
      <c r="B12" s="342" t="s">
        <v>397</v>
      </c>
      <c r="C12" s="257"/>
      <c r="D12" s="257"/>
      <c r="E12" s="257"/>
    </row>
    <row r="13" spans="1:9" ht="24">
      <c r="A13" s="257"/>
      <c r="B13" s="341" t="s">
        <v>398</v>
      </c>
      <c r="C13" s="257"/>
      <c r="D13" s="257"/>
      <c r="E13" s="257"/>
    </row>
    <row r="14" spans="1:9" ht="72">
      <c r="A14" s="257"/>
      <c r="B14" s="342" t="s">
        <v>399</v>
      </c>
      <c r="C14" s="257"/>
      <c r="D14" s="257"/>
      <c r="E14" s="257"/>
      <c r="F14" s="342"/>
    </row>
    <row r="15" spans="1:9" ht="24">
      <c r="A15" s="257"/>
      <c r="B15" s="340" t="s">
        <v>293</v>
      </c>
      <c r="C15" s="252"/>
      <c r="D15" s="252"/>
      <c r="E15" s="252"/>
      <c r="F15" s="343"/>
      <c r="G15" s="252"/>
      <c r="H15" s="252"/>
      <c r="I15" s="252"/>
    </row>
    <row r="16" spans="1:9">
      <c r="A16" s="265"/>
      <c r="B16" s="257"/>
      <c r="C16" s="257"/>
      <c r="D16" s="257"/>
      <c r="E16" s="257"/>
      <c r="F16" s="257"/>
    </row>
    <row r="17" spans="1:10">
      <c r="A17" s="266"/>
      <c r="B17" s="257"/>
      <c r="C17" s="257"/>
      <c r="D17" s="257"/>
      <c r="E17" s="257"/>
      <c r="F17" s="257"/>
    </row>
    <row r="18" spans="1:10">
      <c r="A18" s="257"/>
      <c r="B18" s="257"/>
      <c r="C18" s="257"/>
      <c r="D18" s="257"/>
      <c r="E18" s="257"/>
      <c r="F18" s="257"/>
    </row>
    <row r="19" spans="1:10">
      <c r="A19" s="257"/>
      <c r="B19" s="257"/>
      <c r="C19" s="257"/>
      <c r="D19" s="257"/>
      <c r="E19" s="257"/>
      <c r="F19" s="257"/>
    </row>
    <row r="20" spans="1:10">
      <c r="A20" s="257"/>
      <c r="B20" s="257"/>
      <c r="C20" s="257"/>
      <c r="D20" s="257"/>
      <c r="E20" s="257"/>
      <c r="F20" s="257"/>
    </row>
    <row r="21" spans="1:10">
      <c r="A21" s="257"/>
      <c r="B21" s="257"/>
      <c r="C21" s="257"/>
      <c r="D21" s="257"/>
      <c r="E21" s="257"/>
      <c r="F21" s="257"/>
    </row>
    <row r="22" spans="1:10">
      <c r="A22" s="257"/>
      <c r="B22" s="257"/>
      <c r="C22" s="257"/>
      <c r="D22" s="257"/>
      <c r="E22" s="257"/>
      <c r="F22" s="257"/>
    </row>
    <row r="23" spans="1:10">
      <c r="A23" s="257"/>
      <c r="B23" s="257"/>
      <c r="C23" s="257"/>
      <c r="D23" s="257"/>
      <c r="E23" s="257"/>
      <c r="F23" s="257"/>
    </row>
    <row r="24" spans="1:10">
      <c r="A24" s="257"/>
      <c r="B24" s="257"/>
      <c r="C24" s="257"/>
      <c r="D24" s="257"/>
      <c r="E24" s="257"/>
      <c r="F24" s="257"/>
    </row>
    <row r="25" spans="1:10">
      <c r="A25" s="267"/>
      <c r="B25" s="267"/>
      <c r="C25" s="267"/>
      <c r="D25" s="267"/>
      <c r="E25" s="267"/>
      <c r="F25" s="267"/>
    </row>
    <row r="26" spans="1:10">
      <c r="A26" s="257"/>
      <c r="B26" s="257"/>
      <c r="C26" s="257"/>
      <c r="D26" s="257"/>
      <c r="E26" s="257"/>
      <c r="F26" s="257"/>
    </row>
    <row r="27" spans="1:10">
      <c r="A27" s="257"/>
      <c r="B27" s="257"/>
      <c r="C27" s="257"/>
      <c r="D27" s="257"/>
      <c r="E27" s="257"/>
      <c r="F27" s="257"/>
    </row>
    <row r="28" spans="1:10" ht="8.1" customHeight="1">
      <c r="A28" s="257"/>
      <c r="B28" s="257"/>
      <c r="C28" s="257"/>
      <c r="D28" s="257"/>
      <c r="E28" s="257"/>
      <c r="F28" s="257"/>
    </row>
    <row r="29" spans="1:10" ht="13.5" customHeight="1">
      <c r="A29" s="257"/>
      <c r="B29" s="257"/>
      <c r="C29" s="257"/>
      <c r="D29" s="257"/>
      <c r="E29" s="257"/>
      <c r="F29" s="257"/>
    </row>
    <row r="30" spans="1:10">
      <c r="A30" s="257"/>
      <c r="B30" s="257"/>
      <c r="C30" s="257"/>
      <c r="D30" s="257"/>
      <c r="E30" s="257"/>
      <c r="F30" s="257"/>
    </row>
    <row r="31" spans="1:10">
      <c r="A31" s="257"/>
      <c r="B31" s="257"/>
      <c r="C31" s="257"/>
      <c r="D31" s="257"/>
      <c r="E31" s="257"/>
      <c r="F31" s="257"/>
      <c r="J31" s="268"/>
    </row>
    <row r="32" spans="1:10">
      <c r="A32" s="257"/>
      <c r="B32" s="257"/>
      <c r="C32" s="257"/>
      <c r="D32" s="257"/>
      <c r="E32" s="257"/>
      <c r="F32" s="257"/>
    </row>
    <row r="33" spans="1:6">
      <c r="A33" s="257"/>
      <c r="B33" s="257"/>
      <c r="C33" s="257"/>
      <c r="D33" s="257"/>
      <c r="E33" s="257"/>
      <c r="F33" s="257"/>
    </row>
    <row r="34" spans="1:6">
      <c r="A34" s="257"/>
      <c r="B34" s="257"/>
      <c r="C34" s="257"/>
      <c r="D34" s="257"/>
      <c r="E34" s="257"/>
      <c r="F34" s="257"/>
    </row>
    <row r="35" spans="1:6" ht="33" customHeight="1">
      <c r="A35" s="257"/>
      <c r="B35" s="257"/>
      <c r="C35" s="257"/>
      <c r="D35" s="257"/>
      <c r="E35" s="257"/>
      <c r="F35" s="257"/>
    </row>
    <row r="36" spans="1:6" ht="16.5" customHeight="1">
      <c r="A36" s="257"/>
      <c r="B36" s="257"/>
      <c r="C36" s="257"/>
      <c r="D36" s="257"/>
      <c r="E36" s="257"/>
      <c r="F36" s="257"/>
    </row>
    <row r="37" spans="1:6">
      <c r="A37" s="257"/>
      <c r="B37" s="257"/>
      <c r="C37" s="257"/>
      <c r="D37" s="257"/>
      <c r="E37" s="257"/>
      <c r="F37" s="257"/>
    </row>
    <row r="38" spans="1:6">
      <c r="A38" s="257"/>
      <c r="B38" s="257"/>
      <c r="C38" s="257"/>
      <c r="D38" s="257"/>
      <c r="E38" s="257"/>
      <c r="F38" s="257"/>
    </row>
    <row r="39" spans="1:6">
      <c r="A39" s="257"/>
      <c r="B39" s="257"/>
      <c r="C39" s="257"/>
      <c r="D39" s="257"/>
      <c r="E39" s="257"/>
      <c r="F39" s="257"/>
    </row>
    <row r="40" spans="1:6">
      <c r="A40" s="257"/>
      <c r="B40" s="257"/>
      <c r="C40" s="257"/>
      <c r="D40" s="257"/>
      <c r="E40" s="257"/>
      <c r="F40" s="257"/>
    </row>
    <row r="41" spans="1:6">
      <c r="A41" s="257"/>
      <c r="B41" s="257"/>
      <c r="C41" s="257"/>
      <c r="D41" s="257"/>
      <c r="E41" s="257"/>
      <c r="F41" s="257"/>
    </row>
    <row r="42" spans="1:6">
      <c r="A42" s="257"/>
      <c r="B42" s="257"/>
      <c r="C42" s="257"/>
      <c r="D42" s="257"/>
      <c r="E42" s="257"/>
      <c r="F42" s="257"/>
    </row>
    <row r="43" spans="1:6">
      <c r="A43" s="257"/>
      <c r="B43" s="257"/>
      <c r="C43" s="257"/>
      <c r="D43" s="257"/>
      <c r="E43" s="257"/>
      <c r="F43" s="257"/>
    </row>
    <row r="44" spans="1:6">
      <c r="A44" s="257"/>
      <c r="B44" s="257"/>
      <c r="C44" s="257"/>
      <c r="D44" s="257"/>
      <c r="E44" s="257"/>
      <c r="F44" s="257"/>
    </row>
    <row r="45" spans="1:6">
      <c r="A45" s="257"/>
      <c r="B45" s="257"/>
      <c r="C45" s="257"/>
      <c r="D45" s="257"/>
      <c r="E45" s="257"/>
      <c r="F45" s="257"/>
    </row>
    <row r="46" spans="1:6">
      <c r="A46" s="257"/>
      <c r="B46" s="257"/>
      <c r="C46" s="257"/>
      <c r="D46" s="257"/>
      <c r="E46" s="257"/>
      <c r="F46" s="257"/>
    </row>
    <row r="47" spans="1:6">
      <c r="A47" s="257"/>
      <c r="B47" s="257"/>
      <c r="C47" s="257"/>
      <c r="D47" s="257"/>
      <c r="E47" s="257"/>
      <c r="F47" s="257"/>
    </row>
    <row r="48" spans="1:6">
      <c r="A48" s="257"/>
      <c r="B48" s="257"/>
      <c r="C48" s="257"/>
      <c r="D48" s="257"/>
      <c r="E48" s="257"/>
      <c r="F48" s="257"/>
    </row>
    <row r="49" spans="1:6">
      <c r="A49" s="257"/>
      <c r="B49" s="257"/>
      <c r="C49" s="257"/>
      <c r="D49" s="257"/>
      <c r="E49" s="257"/>
      <c r="F49" s="257"/>
    </row>
    <row r="50" spans="1:6">
      <c r="A50" s="257"/>
      <c r="B50" s="257"/>
      <c r="C50" s="257"/>
      <c r="D50" s="257"/>
      <c r="E50" s="257"/>
      <c r="F50" s="257"/>
    </row>
    <row r="51" spans="1:6">
      <c r="A51" s="257"/>
      <c r="B51" s="257"/>
      <c r="C51" s="257"/>
      <c r="D51" s="257"/>
      <c r="E51" s="257"/>
      <c r="F51" s="257"/>
    </row>
    <row r="52" spans="1:6">
      <c r="A52" s="257"/>
      <c r="B52" s="257"/>
      <c r="C52" s="257"/>
      <c r="D52" s="257"/>
      <c r="E52" s="257"/>
      <c r="F52" s="257"/>
    </row>
    <row r="53" spans="1:6">
      <c r="A53" s="257"/>
      <c r="B53" s="257"/>
      <c r="C53" s="257"/>
      <c r="D53" s="257"/>
      <c r="E53" s="257"/>
      <c r="F53" s="257"/>
    </row>
    <row r="54" spans="1:6">
      <c r="A54" s="257"/>
      <c r="B54" s="257"/>
      <c r="C54" s="257"/>
      <c r="D54" s="257"/>
      <c r="E54" s="257"/>
      <c r="F54" s="257"/>
    </row>
    <row r="55" spans="1:6">
      <c r="A55" s="257"/>
      <c r="B55" s="257"/>
      <c r="C55" s="257"/>
      <c r="D55" s="257"/>
      <c r="E55" s="257"/>
      <c r="F55" s="257"/>
    </row>
    <row r="56" spans="1:6">
      <c r="A56" s="257"/>
      <c r="B56" s="257"/>
      <c r="C56" s="257"/>
      <c r="D56" s="257"/>
      <c r="E56" s="257"/>
      <c r="F56" s="257"/>
    </row>
    <row r="57" spans="1:6">
      <c r="A57" s="257"/>
      <c r="B57" s="257"/>
      <c r="C57" s="257"/>
      <c r="D57" s="257"/>
      <c r="E57" s="257"/>
      <c r="F57" s="257"/>
    </row>
    <row r="58" spans="1:6">
      <c r="A58" s="257"/>
      <c r="B58" s="257"/>
      <c r="C58" s="257"/>
      <c r="D58" s="257"/>
      <c r="E58" s="257"/>
      <c r="F58" s="257"/>
    </row>
    <row r="59" spans="1:6">
      <c r="A59" s="257"/>
      <c r="B59" s="257"/>
      <c r="C59" s="257"/>
      <c r="D59" s="257"/>
      <c r="E59" s="257"/>
      <c r="F59" s="257"/>
    </row>
    <row r="60" spans="1:6">
      <c r="A60" s="257"/>
      <c r="B60" s="257"/>
      <c r="C60" s="257"/>
      <c r="D60" s="257"/>
      <c r="E60" s="257"/>
      <c r="F60" s="257"/>
    </row>
    <row r="61" spans="1:6">
      <c r="A61" s="257"/>
      <c r="B61" s="257"/>
      <c r="C61" s="257"/>
      <c r="D61" s="257"/>
      <c r="E61" s="257"/>
      <c r="F61" s="257"/>
    </row>
    <row r="62" spans="1:6">
      <c r="A62" s="257"/>
      <c r="B62" s="257"/>
      <c r="C62" s="257"/>
      <c r="D62" s="257"/>
      <c r="E62" s="257"/>
      <c r="F62" s="257"/>
    </row>
    <row r="63" spans="1:6">
      <c r="A63" s="257"/>
      <c r="B63" s="257"/>
      <c r="C63" s="257"/>
      <c r="D63" s="257"/>
      <c r="E63" s="257"/>
      <c r="F63" s="257"/>
    </row>
    <row r="64" spans="1:6">
      <c r="A64" s="257"/>
      <c r="B64" s="257"/>
      <c r="C64" s="257"/>
      <c r="D64" s="257"/>
      <c r="E64" s="257"/>
      <c r="F64" s="257"/>
    </row>
    <row r="65" spans="1:6">
      <c r="A65" s="257"/>
      <c r="B65" s="257"/>
      <c r="C65" s="257"/>
      <c r="D65" s="257"/>
      <c r="E65" s="257"/>
      <c r="F65" s="257"/>
    </row>
    <row r="66" spans="1:6">
      <c r="A66" s="257"/>
      <c r="B66" s="257"/>
      <c r="C66" s="257"/>
      <c r="D66" s="257"/>
      <c r="E66" s="257"/>
      <c r="F66" s="257"/>
    </row>
    <row r="67" spans="1:6">
      <c r="A67" s="257"/>
      <c r="B67" s="257"/>
      <c r="C67" s="257"/>
      <c r="D67" s="257"/>
      <c r="E67" s="257"/>
      <c r="F67" s="257"/>
    </row>
    <row r="68" spans="1:6">
      <c r="A68" s="257"/>
      <c r="B68" s="257"/>
      <c r="C68" s="257"/>
      <c r="D68" s="257"/>
      <c r="E68" s="257"/>
      <c r="F68" s="257"/>
    </row>
    <row r="69" spans="1:6">
      <c r="A69" s="257"/>
      <c r="B69" s="257"/>
      <c r="C69" s="257"/>
      <c r="D69" s="257"/>
      <c r="E69" s="257"/>
      <c r="F69" s="257"/>
    </row>
    <row r="70" spans="1:6">
      <c r="A70" s="257"/>
      <c r="B70" s="257"/>
      <c r="C70" s="257"/>
      <c r="D70" s="257"/>
      <c r="E70" s="257"/>
      <c r="F70" s="257"/>
    </row>
    <row r="71" spans="1:6">
      <c r="A71" s="257"/>
      <c r="B71" s="257"/>
      <c r="C71" s="257"/>
      <c r="D71" s="257"/>
      <c r="E71" s="257"/>
      <c r="F71" s="257"/>
    </row>
    <row r="72" spans="1:6">
      <c r="A72" s="257"/>
      <c r="B72" s="257"/>
      <c r="C72" s="257"/>
      <c r="D72" s="257"/>
      <c r="E72" s="257"/>
      <c r="F72" s="257"/>
    </row>
    <row r="73" spans="1:6">
      <c r="A73" s="257"/>
      <c r="B73" s="257"/>
      <c r="C73" s="257"/>
      <c r="D73" s="257"/>
      <c r="E73" s="257"/>
      <c r="F73" s="257"/>
    </row>
    <row r="74" spans="1:6">
      <c r="A74" s="257"/>
      <c r="B74" s="257"/>
      <c r="C74" s="257"/>
      <c r="D74" s="257"/>
      <c r="E74" s="257"/>
      <c r="F74" s="257"/>
    </row>
    <row r="75" spans="1:6">
      <c r="A75" s="257"/>
      <c r="B75" s="257"/>
      <c r="C75" s="257"/>
      <c r="D75" s="257"/>
      <c r="E75" s="257"/>
      <c r="F75" s="257"/>
    </row>
    <row r="76" spans="1:6">
      <c r="A76" s="257"/>
      <c r="B76" s="257"/>
      <c r="C76" s="257"/>
      <c r="D76" s="257"/>
      <c r="E76" s="257"/>
      <c r="F76" s="257"/>
    </row>
    <row r="77" spans="1:6">
      <c r="A77" s="257"/>
      <c r="B77" s="257"/>
      <c r="C77" s="257"/>
      <c r="D77" s="257"/>
      <c r="E77" s="257"/>
      <c r="F77" s="257"/>
    </row>
    <row r="78" spans="1:6">
      <c r="A78" s="257"/>
      <c r="B78" s="257"/>
      <c r="C78" s="257"/>
      <c r="D78" s="257"/>
      <c r="E78" s="257"/>
      <c r="F78" s="257"/>
    </row>
    <row r="79" spans="1:6">
      <c r="A79" s="257"/>
      <c r="B79" s="257"/>
      <c r="C79" s="257"/>
      <c r="D79" s="257"/>
      <c r="E79" s="257"/>
      <c r="F79" s="257"/>
    </row>
    <row r="80" spans="1:6">
      <c r="A80" s="257"/>
      <c r="B80" s="257"/>
      <c r="C80" s="257"/>
      <c r="D80" s="257"/>
      <c r="E80" s="257"/>
      <c r="F80" s="257"/>
    </row>
    <row r="81" spans="1:6">
      <c r="A81" s="257"/>
      <c r="B81" s="257"/>
      <c r="C81" s="257"/>
      <c r="D81" s="257"/>
      <c r="E81" s="257"/>
      <c r="F81" s="257"/>
    </row>
    <row r="82" spans="1:6">
      <c r="A82" s="257"/>
      <c r="B82" s="257"/>
      <c r="C82" s="257"/>
      <c r="D82" s="257"/>
      <c r="E82" s="257"/>
      <c r="F82" s="257"/>
    </row>
    <row r="83" spans="1:6">
      <c r="A83" s="257"/>
      <c r="B83" s="257"/>
      <c r="C83" s="257"/>
      <c r="D83" s="257"/>
      <c r="E83" s="257"/>
      <c r="F83" s="257"/>
    </row>
    <row r="84" spans="1:6">
      <c r="A84" s="257"/>
      <c r="B84" s="257"/>
      <c r="C84" s="257"/>
      <c r="D84" s="257"/>
      <c r="E84" s="257"/>
      <c r="F84" s="257"/>
    </row>
    <row r="85" spans="1:6">
      <c r="A85" s="257"/>
      <c r="B85" s="257"/>
      <c r="C85" s="257"/>
      <c r="D85" s="257"/>
      <c r="E85" s="257"/>
      <c r="F85" s="257"/>
    </row>
    <row r="86" spans="1:6">
      <c r="A86" s="257"/>
      <c r="B86" s="257"/>
      <c r="C86" s="257"/>
      <c r="D86" s="257"/>
      <c r="E86" s="257"/>
      <c r="F86" s="257"/>
    </row>
    <row r="87" spans="1:6">
      <c r="A87" s="257"/>
      <c r="B87" s="257"/>
      <c r="C87" s="257"/>
      <c r="D87" s="257"/>
      <c r="E87" s="257"/>
      <c r="F87" s="257"/>
    </row>
    <row r="88" spans="1:6">
      <c r="A88" s="257"/>
      <c r="B88" s="257"/>
      <c r="C88" s="257"/>
      <c r="D88" s="257"/>
      <c r="E88" s="257"/>
      <c r="F88" s="257"/>
    </row>
    <row r="89" spans="1:6">
      <c r="A89" s="257"/>
      <c r="B89" s="257"/>
      <c r="C89" s="257"/>
      <c r="D89" s="257"/>
      <c r="E89" s="257"/>
      <c r="F89" s="257"/>
    </row>
    <row r="90" spans="1:6">
      <c r="A90" s="257"/>
      <c r="B90" s="257"/>
      <c r="C90" s="257"/>
      <c r="D90" s="257"/>
      <c r="E90" s="257"/>
      <c r="F90" s="257"/>
    </row>
    <row r="91" spans="1:6">
      <c r="A91" s="257"/>
      <c r="B91" s="257"/>
      <c r="C91" s="257"/>
      <c r="D91" s="257"/>
      <c r="E91" s="257"/>
      <c r="F91" s="257"/>
    </row>
    <row r="92" spans="1:6">
      <c r="A92" s="257"/>
      <c r="B92" s="257"/>
      <c r="C92" s="257"/>
      <c r="D92" s="257"/>
      <c r="E92" s="257"/>
      <c r="F92" s="257"/>
    </row>
    <row r="93" spans="1:6">
      <c r="A93" s="257"/>
      <c r="B93" s="257"/>
      <c r="C93" s="257"/>
      <c r="D93" s="257"/>
      <c r="E93" s="257"/>
      <c r="F93" s="257"/>
    </row>
    <row r="94" spans="1:6">
      <c r="A94" s="257"/>
      <c r="B94" s="257"/>
      <c r="C94" s="257"/>
      <c r="D94" s="257"/>
      <c r="E94" s="257"/>
      <c r="F94" s="257"/>
    </row>
    <row r="95" spans="1:6">
      <c r="A95" s="257"/>
      <c r="B95" s="257"/>
      <c r="C95" s="257"/>
      <c r="D95" s="257"/>
      <c r="E95" s="257"/>
      <c r="F95" s="257"/>
    </row>
    <row r="96" spans="1:6">
      <c r="A96" s="257"/>
      <c r="B96" s="257"/>
      <c r="C96" s="257"/>
      <c r="D96" s="257"/>
      <c r="E96" s="257"/>
      <c r="F96" s="257"/>
    </row>
    <row r="97" spans="1:6">
      <c r="A97" s="257"/>
      <c r="B97" s="257"/>
      <c r="C97" s="257"/>
      <c r="D97" s="257"/>
      <c r="E97" s="257"/>
      <c r="F97" s="257"/>
    </row>
    <row r="98" spans="1:6">
      <c r="A98" s="257"/>
      <c r="B98" s="257"/>
      <c r="C98" s="257"/>
      <c r="D98" s="257"/>
      <c r="E98" s="257"/>
      <c r="F98" s="257"/>
    </row>
    <row r="99" spans="1:6">
      <c r="A99" s="257"/>
      <c r="B99" s="257"/>
      <c r="C99" s="257"/>
      <c r="D99" s="257"/>
      <c r="E99" s="257"/>
      <c r="F99" s="257"/>
    </row>
    <row r="100" spans="1:6">
      <c r="A100" s="257"/>
      <c r="B100" s="257"/>
      <c r="C100" s="257"/>
      <c r="D100" s="257"/>
      <c r="E100" s="257"/>
      <c r="F100" s="257"/>
    </row>
    <row r="101" spans="1:6">
      <c r="A101" s="257"/>
      <c r="B101" s="257"/>
      <c r="C101" s="257"/>
      <c r="D101" s="257"/>
      <c r="E101" s="257"/>
      <c r="F101" s="257"/>
    </row>
    <row r="102" spans="1:6">
      <c r="A102" s="257"/>
      <c r="B102" s="257"/>
      <c r="C102" s="257"/>
      <c r="D102" s="257"/>
      <c r="E102" s="257"/>
      <c r="F102" s="257"/>
    </row>
    <row r="103" spans="1:6">
      <c r="A103" s="257"/>
      <c r="B103" s="257"/>
      <c r="C103" s="257"/>
      <c r="D103" s="257"/>
      <c r="E103" s="257"/>
      <c r="F103" s="257"/>
    </row>
    <row r="104" spans="1:6">
      <c r="A104" s="257"/>
      <c r="B104" s="257"/>
      <c r="C104" s="257"/>
      <c r="D104" s="257"/>
      <c r="E104" s="257"/>
      <c r="F104" s="257"/>
    </row>
    <row r="105" spans="1:6">
      <c r="A105" s="257"/>
      <c r="B105" s="257"/>
      <c r="C105" s="257"/>
      <c r="D105" s="257"/>
      <c r="E105" s="257"/>
      <c r="F105" s="257"/>
    </row>
    <row r="106" spans="1:6">
      <c r="A106" s="257"/>
      <c r="B106" s="257"/>
      <c r="C106" s="257"/>
      <c r="D106" s="257"/>
      <c r="E106" s="257"/>
      <c r="F106" s="257"/>
    </row>
    <row r="107" spans="1:6">
      <c r="A107" s="257"/>
      <c r="B107" s="257"/>
      <c r="C107" s="257"/>
      <c r="D107" s="257"/>
      <c r="E107" s="257"/>
      <c r="F107" s="257"/>
    </row>
    <row r="108" spans="1:6">
      <c r="A108" s="257"/>
      <c r="B108" s="257"/>
      <c r="C108" s="257"/>
      <c r="D108" s="257"/>
      <c r="E108" s="257"/>
      <c r="F108" s="257"/>
    </row>
    <row r="109" spans="1:6">
      <c r="A109" s="257"/>
      <c r="B109" s="257"/>
      <c r="C109" s="257"/>
      <c r="D109" s="257"/>
      <c r="E109" s="257"/>
      <c r="F109" s="257"/>
    </row>
    <row r="110" spans="1:6">
      <c r="A110" s="257"/>
      <c r="B110" s="257"/>
      <c r="C110" s="257"/>
      <c r="D110" s="257"/>
      <c r="E110" s="257"/>
      <c r="F110" s="257"/>
    </row>
    <row r="111" spans="1:6">
      <c r="A111" s="257"/>
      <c r="B111" s="257"/>
      <c r="C111" s="257"/>
      <c r="D111" s="257"/>
      <c r="E111" s="257"/>
      <c r="F111" s="257"/>
    </row>
    <row r="112" spans="1:6">
      <c r="A112" s="257"/>
      <c r="B112" s="257"/>
      <c r="C112" s="257"/>
      <c r="D112" s="257"/>
      <c r="E112" s="257"/>
      <c r="F112" s="257"/>
    </row>
    <row r="113" spans="1:6">
      <c r="A113" s="257"/>
      <c r="B113" s="257"/>
      <c r="C113" s="257"/>
      <c r="D113" s="257"/>
      <c r="E113" s="257"/>
      <c r="F113" s="257"/>
    </row>
    <row r="114" spans="1:6">
      <c r="A114" s="257"/>
      <c r="B114" s="257"/>
      <c r="C114" s="257"/>
      <c r="D114" s="257"/>
      <c r="E114" s="257"/>
      <c r="F114" s="257"/>
    </row>
    <row r="115" spans="1:6">
      <c r="A115" s="257"/>
      <c r="B115" s="257"/>
      <c r="C115" s="257"/>
      <c r="D115" s="257"/>
      <c r="E115" s="257"/>
      <c r="F115" s="257"/>
    </row>
    <row r="116" spans="1:6">
      <c r="A116" s="257"/>
      <c r="B116" s="257"/>
      <c r="C116" s="257"/>
      <c r="D116" s="257"/>
      <c r="E116" s="257"/>
      <c r="F116" s="257"/>
    </row>
    <row r="117" spans="1:6">
      <c r="A117" s="257"/>
      <c r="B117" s="257"/>
      <c r="C117" s="257"/>
      <c r="D117" s="257"/>
      <c r="E117" s="257"/>
      <c r="F117" s="257"/>
    </row>
    <row r="118" spans="1:6">
      <c r="A118" s="257"/>
      <c r="B118" s="257"/>
      <c r="C118" s="257"/>
      <c r="D118" s="257"/>
      <c r="E118" s="257"/>
      <c r="F118" s="257"/>
    </row>
    <row r="119" spans="1:6">
      <c r="A119" s="257"/>
      <c r="B119" s="257"/>
      <c r="C119" s="257"/>
      <c r="D119" s="257"/>
      <c r="E119" s="257"/>
      <c r="F119" s="257"/>
    </row>
    <row r="120" spans="1:6">
      <c r="A120" s="257"/>
      <c r="B120" s="257"/>
      <c r="C120" s="257"/>
      <c r="D120" s="257"/>
      <c r="E120" s="257"/>
      <c r="F120" s="257"/>
    </row>
    <row r="121" spans="1:6">
      <c r="A121" s="257"/>
      <c r="B121" s="257"/>
      <c r="C121" s="257"/>
      <c r="D121" s="257"/>
      <c r="E121" s="257"/>
      <c r="F121" s="257"/>
    </row>
    <row r="122" spans="1:6">
      <c r="A122" s="257"/>
      <c r="B122" s="257"/>
      <c r="C122" s="257"/>
      <c r="D122" s="257"/>
      <c r="E122" s="257"/>
      <c r="F122" s="257"/>
    </row>
    <row r="123" spans="1:6">
      <c r="A123" s="257"/>
      <c r="B123" s="257"/>
      <c r="C123" s="257"/>
      <c r="D123" s="257"/>
      <c r="E123" s="257"/>
      <c r="F123" s="257"/>
    </row>
    <row r="124" spans="1:6">
      <c r="A124" s="257"/>
      <c r="B124" s="257"/>
      <c r="C124" s="257"/>
      <c r="D124" s="257"/>
      <c r="E124" s="257"/>
      <c r="F124" s="257"/>
    </row>
    <row r="125" spans="1:6">
      <c r="A125" s="257"/>
      <c r="B125" s="257"/>
      <c r="C125" s="257"/>
      <c r="D125" s="257"/>
      <c r="E125" s="257"/>
      <c r="F125" s="257"/>
    </row>
    <row r="126" spans="1:6">
      <c r="A126" s="257"/>
      <c r="B126" s="257"/>
      <c r="C126" s="257"/>
      <c r="D126" s="257"/>
      <c r="E126" s="257"/>
      <c r="F126" s="257"/>
    </row>
    <row r="127" spans="1:6">
      <c r="A127" s="257"/>
      <c r="B127" s="257"/>
      <c r="C127" s="257"/>
      <c r="D127" s="257"/>
      <c r="E127" s="257"/>
      <c r="F127" s="257"/>
    </row>
    <row r="128" spans="1:6">
      <c r="A128" s="257"/>
      <c r="B128" s="257"/>
      <c r="C128" s="257"/>
      <c r="D128" s="257"/>
      <c r="E128" s="257"/>
      <c r="F128" s="257"/>
    </row>
    <row r="129" spans="1:6">
      <c r="A129" s="257"/>
      <c r="B129" s="257"/>
      <c r="C129" s="257"/>
      <c r="D129" s="257"/>
      <c r="E129" s="257"/>
      <c r="F129" s="257"/>
    </row>
    <row r="130" spans="1:6">
      <c r="A130" s="257"/>
      <c r="B130" s="257"/>
      <c r="C130" s="257"/>
      <c r="D130" s="257"/>
      <c r="E130" s="257"/>
      <c r="F130" s="257"/>
    </row>
    <row r="131" spans="1:6">
      <c r="A131" s="257"/>
      <c r="B131" s="257"/>
      <c r="C131" s="257"/>
      <c r="D131" s="257"/>
      <c r="E131" s="257"/>
      <c r="F131" s="257"/>
    </row>
    <row r="132" spans="1:6">
      <c r="A132" s="257"/>
      <c r="B132" s="257"/>
      <c r="C132" s="257"/>
      <c r="D132" s="257"/>
      <c r="E132" s="257"/>
      <c r="F132" s="257"/>
    </row>
    <row r="133" spans="1:6">
      <c r="A133" s="257"/>
      <c r="B133" s="257"/>
      <c r="C133" s="257"/>
      <c r="D133" s="257"/>
      <c r="E133" s="257"/>
      <c r="F133" s="257"/>
    </row>
    <row r="134" spans="1:6">
      <c r="A134" s="257"/>
      <c r="B134" s="257"/>
      <c r="C134" s="257"/>
      <c r="D134" s="257"/>
      <c r="E134" s="257"/>
      <c r="F134" s="257"/>
    </row>
    <row r="135" spans="1:6">
      <c r="A135" s="257"/>
      <c r="B135" s="257"/>
      <c r="C135" s="257"/>
      <c r="D135" s="257"/>
      <c r="E135" s="257"/>
      <c r="F135" s="257"/>
    </row>
    <row r="136" spans="1:6">
      <c r="A136" s="257"/>
      <c r="B136" s="257"/>
      <c r="C136" s="257"/>
      <c r="D136" s="257"/>
      <c r="E136" s="257"/>
      <c r="F136" s="257"/>
    </row>
    <row r="137" spans="1:6">
      <c r="A137" s="257"/>
      <c r="B137" s="257"/>
      <c r="C137" s="257"/>
      <c r="D137" s="257"/>
      <c r="E137" s="257"/>
      <c r="F137" s="257"/>
    </row>
    <row r="138" spans="1:6">
      <c r="A138" s="257"/>
      <c r="B138" s="257"/>
      <c r="C138" s="257"/>
      <c r="D138" s="257"/>
      <c r="E138" s="257"/>
      <c r="F138" s="257"/>
    </row>
    <row r="139" spans="1:6">
      <c r="A139" s="257"/>
      <c r="B139" s="257"/>
      <c r="C139" s="257"/>
      <c r="D139" s="257"/>
      <c r="E139" s="257"/>
      <c r="F139" s="257"/>
    </row>
    <row r="140" spans="1:6">
      <c r="A140" s="257"/>
      <c r="B140" s="257"/>
      <c r="C140" s="257"/>
      <c r="D140" s="257"/>
      <c r="E140" s="257"/>
      <c r="F140" s="257"/>
    </row>
    <row r="141" spans="1:6">
      <c r="A141" s="257"/>
      <c r="B141" s="257"/>
      <c r="C141" s="257"/>
      <c r="D141" s="257"/>
      <c r="E141" s="257"/>
      <c r="F141" s="257"/>
    </row>
    <row r="142" spans="1:6">
      <c r="A142" s="257"/>
      <c r="B142" s="257"/>
      <c r="C142" s="257"/>
      <c r="D142" s="257"/>
      <c r="E142" s="257"/>
      <c r="F142" s="257"/>
    </row>
    <row r="143" spans="1:6">
      <c r="A143" s="257"/>
      <c r="B143" s="257"/>
      <c r="C143" s="257"/>
      <c r="D143" s="257"/>
      <c r="E143" s="257"/>
      <c r="F143" s="257"/>
    </row>
    <row r="144" spans="1:6">
      <c r="A144" s="257"/>
      <c r="B144" s="257"/>
      <c r="C144" s="257"/>
      <c r="D144" s="257"/>
      <c r="E144" s="257"/>
      <c r="F144" s="257"/>
    </row>
    <row r="145" spans="1:6">
      <c r="A145" s="257"/>
      <c r="B145" s="257"/>
      <c r="C145" s="257"/>
      <c r="D145" s="257"/>
      <c r="E145" s="257"/>
      <c r="F145" s="257"/>
    </row>
    <row r="146" spans="1:6">
      <c r="A146" s="257"/>
      <c r="B146" s="257"/>
      <c r="C146" s="257"/>
      <c r="D146" s="257"/>
      <c r="E146" s="257"/>
      <c r="F146" s="257"/>
    </row>
    <row r="147" spans="1:6">
      <c r="A147" s="257"/>
      <c r="B147" s="257"/>
      <c r="C147" s="257"/>
      <c r="D147" s="257"/>
      <c r="E147" s="257"/>
      <c r="F147" s="257"/>
    </row>
    <row r="148" spans="1:6">
      <c r="A148" s="257"/>
      <c r="B148" s="257"/>
      <c r="C148" s="257"/>
      <c r="D148" s="257"/>
      <c r="E148" s="257"/>
      <c r="F148" s="257"/>
    </row>
    <row r="149" spans="1:6">
      <c r="A149" s="257"/>
      <c r="B149" s="257"/>
      <c r="C149" s="257"/>
      <c r="D149" s="257"/>
      <c r="E149" s="257"/>
      <c r="F149" s="257"/>
    </row>
    <row r="150" spans="1:6">
      <c r="A150" s="257"/>
      <c r="B150" s="257"/>
      <c r="C150" s="257"/>
      <c r="D150" s="257"/>
      <c r="E150" s="257"/>
      <c r="F150" s="257"/>
    </row>
    <row r="151" spans="1:6">
      <c r="A151" s="257"/>
      <c r="B151" s="257"/>
      <c r="C151" s="257"/>
      <c r="D151" s="257"/>
      <c r="E151" s="257"/>
      <c r="F151" s="257"/>
    </row>
    <row r="152" spans="1:6">
      <c r="A152" s="257"/>
      <c r="B152" s="257"/>
      <c r="C152" s="257"/>
      <c r="D152" s="257"/>
      <c r="E152" s="257"/>
      <c r="F152" s="257"/>
    </row>
    <row r="153" spans="1:6">
      <c r="A153" s="257"/>
      <c r="B153" s="257"/>
      <c r="C153" s="257"/>
      <c r="D153" s="257"/>
      <c r="E153" s="257"/>
      <c r="F153" s="257"/>
    </row>
    <row r="154" spans="1:6">
      <c r="A154" s="257"/>
      <c r="B154" s="257"/>
      <c r="C154" s="257"/>
      <c r="D154" s="257"/>
      <c r="E154" s="257"/>
      <c r="F154" s="257"/>
    </row>
    <row r="155" spans="1:6">
      <c r="A155" s="257"/>
      <c r="B155" s="257"/>
      <c r="C155" s="257"/>
      <c r="D155" s="257"/>
      <c r="E155" s="257"/>
      <c r="F155" s="257"/>
    </row>
    <row r="156" spans="1:6">
      <c r="A156" s="257"/>
      <c r="B156" s="257"/>
      <c r="C156" s="257"/>
      <c r="D156" s="257"/>
      <c r="E156" s="257"/>
      <c r="F156" s="257"/>
    </row>
    <row r="157" spans="1:6">
      <c r="A157" s="257"/>
      <c r="B157" s="257"/>
      <c r="C157" s="257"/>
      <c r="D157" s="257"/>
      <c r="E157" s="257"/>
      <c r="F157" s="257"/>
    </row>
    <row r="158" spans="1:6">
      <c r="A158" s="257"/>
      <c r="B158" s="257"/>
      <c r="C158" s="257"/>
      <c r="D158" s="257"/>
      <c r="E158" s="257"/>
      <c r="F158" s="257"/>
    </row>
    <row r="159" spans="1:6">
      <c r="A159" s="257"/>
      <c r="B159" s="257"/>
      <c r="C159" s="257"/>
      <c r="D159" s="257"/>
      <c r="E159" s="257"/>
      <c r="F159" s="257"/>
    </row>
    <row r="160" spans="1:6">
      <c r="A160" s="257"/>
      <c r="B160" s="257"/>
      <c r="C160" s="257"/>
      <c r="D160" s="257"/>
      <c r="E160" s="257"/>
      <c r="F160" s="257"/>
    </row>
    <row r="161" spans="1:6">
      <c r="A161" s="257"/>
      <c r="B161" s="257"/>
      <c r="C161" s="257"/>
      <c r="D161" s="257"/>
      <c r="E161" s="257"/>
      <c r="F161" s="257"/>
    </row>
    <row r="162" spans="1:6">
      <c r="A162" s="257"/>
      <c r="B162" s="257"/>
      <c r="C162" s="257"/>
      <c r="D162" s="257"/>
      <c r="E162" s="257"/>
      <c r="F162" s="257"/>
    </row>
    <row r="163" spans="1:6">
      <c r="A163" s="257"/>
      <c r="B163" s="257"/>
      <c r="C163" s="257"/>
      <c r="D163" s="257"/>
      <c r="E163" s="257"/>
      <c r="F163" s="257"/>
    </row>
    <row r="164" spans="1:6">
      <c r="A164" s="257"/>
      <c r="B164" s="257"/>
      <c r="C164" s="257"/>
      <c r="D164" s="257"/>
      <c r="E164" s="257"/>
      <c r="F164" s="257"/>
    </row>
    <row r="165" spans="1:6">
      <c r="A165" s="257"/>
      <c r="B165" s="257"/>
      <c r="C165" s="257"/>
      <c r="D165" s="257"/>
      <c r="E165" s="257"/>
      <c r="F165" s="257"/>
    </row>
    <row r="166" spans="1:6">
      <c r="A166" s="257"/>
      <c r="B166" s="257"/>
      <c r="C166" s="257"/>
      <c r="D166" s="257"/>
      <c r="E166" s="257"/>
      <c r="F166" s="257"/>
    </row>
    <row r="167" spans="1:6">
      <c r="A167" s="257"/>
      <c r="B167" s="257"/>
      <c r="C167" s="257"/>
      <c r="D167" s="257"/>
      <c r="E167" s="257"/>
      <c r="F167" s="257"/>
    </row>
    <row r="168" spans="1:6">
      <c r="A168" s="257"/>
      <c r="B168" s="257"/>
      <c r="C168" s="257"/>
      <c r="D168" s="257"/>
      <c r="E168" s="257"/>
      <c r="F168" s="257"/>
    </row>
    <row r="169" spans="1:6">
      <c r="A169" s="257"/>
      <c r="B169" s="257"/>
      <c r="C169" s="257"/>
      <c r="D169" s="257"/>
      <c r="E169" s="257"/>
      <c r="F169" s="257"/>
    </row>
    <row r="170" spans="1:6">
      <c r="A170" s="257"/>
      <c r="B170" s="257"/>
      <c r="C170" s="257"/>
      <c r="D170" s="257"/>
      <c r="E170" s="257"/>
      <c r="F170" s="257"/>
    </row>
    <row r="171" spans="1:6">
      <c r="A171" s="257"/>
      <c r="B171" s="257"/>
      <c r="C171" s="257"/>
      <c r="D171" s="257"/>
      <c r="E171" s="257"/>
      <c r="F171" s="257"/>
    </row>
    <row r="172" spans="1:6">
      <c r="A172" s="257"/>
      <c r="B172" s="257"/>
      <c r="C172" s="257"/>
      <c r="D172" s="257"/>
      <c r="E172" s="257"/>
      <c r="F172" s="257"/>
    </row>
    <row r="173" spans="1:6">
      <c r="A173" s="257"/>
      <c r="B173" s="257"/>
      <c r="C173" s="257"/>
      <c r="D173" s="257"/>
      <c r="E173" s="257"/>
      <c r="F173" s="257"/>
    </row>
    <row r="174" spans="1:6">
      <c r="A174" s="257"/>
      <c r="B174" s="257"/>
      <c r="C174" s="257"/>
      <c r="D174" s="257"/>
      <c r="E174" s="257"/>
      <c r="F174" s="257"/>
    </row>
    <row r="175" spans="1:6">
      <c r="A175" s="257"/>
      <c r="B175" s="257"/>
      <c r="C175" s="257"/>
      <c r="D175" s="257"/>
      <c r="E175" s="257"/>
      <c r="F175" s="257"/>
    </row>
    <row r="176" spans="1:6">
      <c r="A176" s="257"/>
      <c r="B176" s="257"/>
      <c r="C176" s="257"/>
      <c r="D176" s="257"/>
      <c r="E176" s="257"/>
      <c r="F176" s="257"/>
    </row>
    <row r="177" spans="1:6">
      <c r="A177" s="257"/>
      <c r="B177" s="257"/>
      <c r="C177" s="257"/>
      <c r="D177" s="257"/>
      <c r="E177" s="257"/>
      <c r="F177" s="257"/>
    </row>
    <row r="178" spans="1:6">
      <c r="A178" s="257"/>
      <c r="B178" s="257"/>
      <c r="C178" s="257"/>
      <c r="D178" s="257"/>
      <c r="E178" s="257"/>
      <c r="F178" s="257"/>
    </row>
    <row r="179" spans="1:6">
      <c r="A179" s="257"/>
      <c r="B179" s="257"/>
      <c r="C179" s="257"/>
      <c r="D179" s="257"/>
      <c r="E179" s="257"/>
      <c r="F179" s="257"/>
    </row>
    <row r="180" spans="1:6">
      <c r="A180" s="257"/>
      <c r="B180" s="257"/>
      <c r="C180" s="257"/>
      <c r="D180" s="257"/>
      <c r="E180" s="257"/>
      <c r="F180" s="257"/>
    </row>
    <row r="181" spans="1:6">
      <c r="A181" s="257"/>
      <c r="B181" s="257"/>
      <c r="C181" s="257"/>
      <c r="D181" s="257"/>
      <c r="E181" s="257"/>
      <c r="F181" s="257"/>
    </row>
    <row r="182" spans="1:6">
      <c r="A182" s="257"/>
      <c r="B182" s="257"/>
      <c r="C182" s="257"/>
      <c r="D182" s="257"/>
      <c r="E182" s="257"/>
      <c r="F182" s="257"/>
    </row>
    <row r="183" spans="1:6">
      <c r="A183" s="257"/>
      <c r="B183" s="257"/>
      <c r="C183" s="257"/>
      <c r="D183" s="257"/>
      <c r="E183" s="257"/>
      <c r="F183" s="257"/>
    </row>
    <row r="184" spans="1:6">
      <c r="A184" s="257"/>
      <c r="B184" s="257"/>
      <c r="C184" s="257"/>
      <c r="D184" s="257"/>
      <c r="E184" s="257"/>
      <c r="F184" s="257"/>
    </row>
    <row r="185" spans="1:6">
      <c r="A185" s="257"/>
      <c r="B185" s="257"/>
      <c r="C185" s="257"/>
      <c r="D185" s="257"/>
      <c r="E185" s="257"/>
      <c r="F185" s="257"/>
    </row>
    <row r="186" spans="1:6">
      <c r="A186" s="257"/>
      <c r="B186" s="257"/>
      <c r="C186" s="257"/>
      <c r="D186" s="257"/>
      <c r="E186" s="257"/>
      <c r="F186" s="257"/>
    </row>
    <row r="187" spans="1:6">
      <c r="A187" s="257"/>
      <c r="B187" s="257"/>
      <c r="C187" s="257"/>
      <c r="D187" s="257"/>
      <c r="E187" s="257"/>
      <c r="F187" s="257"/>
    </row>
    <row r="188" spans="1:6">
      <c r="A188" s="257"/>
      <c r="B188" s="257"/>
      <c r="C188" s="257"/>
      <c r="D188" s="257"/>
      <c r="E188" s="257"/>
      <c r="F188" s="257"/>
    </row>
    <row r="189" spans="1:6">
      <c r="A189" s="257"/>
      <c r="B189" s="257"/>
      <c r="C189" s="257"/>
      <c r="D189" s="257"/>
      <c r="E189" s="257"/>
      <c r="F189" s="257"/>
    </row>
    <row r="190" spans="1:6">
      <c r="A190" s="257"/>
      <c r="B190" s="257"/>
      <c r="C190" s="257"/>
      <c r="D190" s="257"/>
      <c r="E190" s="257"/>
      <c r="F190" s="257"/>
    </row>
    <row r="191" spans="1:6">
      <c r="A191" s="257"/>
      <c r="B191" s="257"/>
      <c r="C191" s="257"/>
      <c r="D191" s="257"/>
      <c r="E191" s="257"/>
      <c r="F191" s="257"/>
    </row>
    <row r="192" spans="1:6">
      <c r="A192" s="257"/>
      <c r="B192" s="257"/>
      <c r="C192" s="257"/>
      <c r="D192" s="257"/>
      <c r="E192" s="257"/>
      <c r="F192" s="257"/>
    </row>
    <row r="193" spans="1:6">
      <c r="A193" s="257"/>
      <c r="B193" s="257"/>
      <c r="C193" s="257"/>
      <c r="D193" s="257"/>
      <c r="E193" s="257"/>
      <c r="F193" s="257"/>
    </row>
    <row r="194" spans="1:6">
      <c r="A194" s="257"/>
      <c r="B194" s="257"/>
      <c r="C194" s="257"/>
      <c r="D194" s="257"/>
      <c r="E194" s="257"/>
      <c r="F194" s="257"/>
    </row>
    <row r="195" spans="1:6">
      <c r="A195" s="257"/>
      <c r="B195" s="257"/>
      <c r="C195" s="257"/>
      <c r="D195" s="257"/>
      <c r="E195" s="257"/>
      <c r="F195" s="257"/>
    </row>
    <row r="196" spans="1:6">
      <c r="A196" s="257"/>
      <c r="B196" s="257"/>
      <c r="C196" s="257"/>
      <c r="D196" s="257"/>
      <c r="E196" s="257"/>
      <c r="F196" s="257"/>
    </row>
    <row r="197" spans="1:6">
      <c r="A197" s="257"/>
      <c r="B197" s="257"/>
      <c r="C197" s="257"/>
      <c r="D197" s="257"/>
      <c r="E197" s="257"/>
      <c r="F197" s="257"/>
    </row>
    <row r="198" spans="1:6">
      <c r="A198" s="257"/>
      <c r="B198" s="257"/>
      <c r="C198" s="257"/>
      <c r="D198" s="257"/>
      <c r="E198" s="257"/>
      <c r="F198" s="257"/>
    </row>
    <row r="199" spans="1:6">
      <c r="A199" s="257"/>
      <c r="B199" s="257"/>
      <c r="C199" s="257"/>
      <c r="D199" s="257"/>
      <c r="E199" s="257"/>
      <c r="F199" s="257"/>
    </row>
    <row r="200" spans="1:6">
      <c r="A200" s="257"/>
      <c r="B200" s="257"/>
      <c r="C200" s="257"/>
      <c r="D200" s="257"/>
      <c r="E200" s="257"/>
      <c r="F200" s="257"/>
    </row>
    <row r="201" spans="1:6">
      <c r="A201" s="257"/>
      <c r="B201" s="257"/>
      <c r="C201" s="257"/>
      <c r="D201" s="257"/>
      <c r="E201" s="257"/>
      <c r="F201" s="257"/>
    </row>
    <row r="202" spans="1:6">
      <c r="A202" s="257"/>
      <c r="B202" s="257"/>
      <c r="C202" s="257"/>
      <c r="D202" s="257"/>
      <c r="E202" s="257"/>
      <c r="F202" s="257"/>
    </row>
    <row r="203" spans="1:6">
      <c r="A203" s="257"/>
      <c r="B203" s="257"/>
      <c r="C203" s="257"/>
      <c r="D203" s="257"/>
      <c r="E203" s="257"/>
      <c r="F203" s="257"/>
    </row>
    <row r="204" spans="1:6">
      <c r="A204" s="257"/>
      <c r="B204" s="257"/>
      <c r="C204" s="257"/>
      <c r="D204" s="257"/>
      <c r="E204" s="257"/>
      <c r="F204" s="257"/>
    </row>
    <row r="205" spans="1:6">
      <c r="A205" s="257"/>
      <c r="B205" s="257"/>
      <c r="C205" s="257"/>
      <c r="D205" s="257"/>
      <c r="E205" s="257"/>
      <c r="F205" s="257"/>
    </row>
    <row r="206" spans="1:6">
      <c r="A206" s="257"/>
      <c r="B206" s="257"/>
      <c r="C206" s="257"/>
      <c r="D206" s="257"/>
      <c r="E206" s="257"/>
      <c r="F206" s="257"/>
    </row>
    <row r="207" spans="1:6">
      <c r="A207" s="257"/>
      <c r="B207" s="257"/>
      <c r="C207" s="257"/>
      <c r="D207" s="257"/>
      <c r="E207" s="257"/>
      <c r="F207" s="257"/>
    </row>
    <row r="208" spans="1:6">
      <c r="A208" s="257"/>
      <c r="B208" s="257"/>
      <c r="C208" s="257"/>
      <c r="D208" s="257"/>
      <c r="E208" s="257"/>
      <c r="F208" s="257"/>
    </row>
    <row r="209" spans="1:6">
      <c r="A209" s="257"/>
      <c r="B209" s="257"/>
      <c r="C209" s="257"/>
      <c r="D209" s="257"/>
      <c r="E209" s="257"/>
      <c r="F209" s="257"/>
    </row>
    <row r="210" spans="1:6">
      <c r="A210" s="257"/>
      <c r="B210" s="257"/>
      <c r="C210" s="257"/>
      <c r="D210" s="257"/>
      <c r="E210" s="257"/>
      <c r="F210" s="257"/>
    </row>
    <row r="211" spans="1:6">
      <c r="A211" s="257"/>
      <c r="B211" s="257"/>
      <c r="C211" s="257"/>
      <c r="D211" s="257"/>
      <c r="E211" s="257"/>
      <c r="F211" s="257"/>
    </row>
    <row r="212" spans="1:6">
      <c r="A212" s="257"/>
      <c r="B212" s="257"/>
      <c r="C212" s="257"/>
      <c r="D212" s="257"/>
      <c r="E212" s="257"/>
      <c r="F212" s="257"/>
    </row>
    <row r="213" spans="1:6">
      <c r="A213" s="257"/>
      <c r="B213" s="257"/>
      <c r="C213" s="257"/>
      <c r="D213" s="257"/>
      <c r="E213" s="257"/>
      <c r="F213" s="257"/>
    </row>
    <row r="214" spans="1:6">
      <c r="A214" s="257"/>
      <c r="B214" s="257"/>
      <c r="C214" s="257"/>
      <c r="D214" s="257"/>
      <c r="E214" s="257"/>
      <c r="F214" s="257"/>
    </row>
    <row r="215" spans="1:6">
      <c r="A215" s="257"/>
      <c r="B215" s="257"/>
      <c r="C215" s="257"/>
      <c r="D215" s="257"/>
      <c r="E215" s="257"/>
      <c r="F215" s="257"/>
    </row>
    <row r="216" spans="1:6">
      <c r="A216" s="257"/>
      <c r="B216" s="257"/>
      <c r="C216" s="257"/>
      <c r="D216" s="257"/>
      <c r="E216" s="257"/>
      <c r="F216" s="257"/>
    </row>
    <row r="217" spans="1:6">
      <c r="A217" s="257"/>
      <c r="B217" s="257"/>
      <c r="C217" s="257"/>
      <c r="D217" s="257"/>
      <c r="E217" s="257"/>
      <c r="F217" s="257"/>
    </row>
    <row r="218" spans="1:6">
      <c r="A218" s="257"/>
      <c r="B218" s="257"/>
      <c r="C218" s="257"/>
      <c r="D218" s="257"/>
      <c r="E218" s="257"/>
      <c r="F218" s="257"/>
    </row>
    <row r="219" spans="1:6">
      <c r="A219" s="257"/>
      <c r="B219" s="257"/>
      <c r="C219" s="257"/>
      <c r="D219" s="257"/>
      <c r="E219" s="257"/>
      <c r="F219" s="257"/>
    </row>
    <row r="220" spans="1:6">
      <c r="A220" s="257"/>
      <c r="B220" s="257"/>
      <c r="C220" s="257"/>
      <c r="D220" s="257"/>
      <c r="E220" s="257"/>
      <c r="F220" s="257"/>
    </row>
    <row r="221" spans="1:6">
      <c r="A221" s="257"/>
      <c r="B221" s="257"/>
      <c r="C221" s="257"/>
      <c r="D221" s="257"/>
      <c r="E221" s="257"/>
      <c r="F221" s="257"/>
    </row>
    <row r="222" spans="1:6">
      <c r="A222" s="257"/>
      <c r="B222" s="257"/>
      <c r="C222" s="257"/>
      <c r="D222" s="257"/>
      <c r="E222" s="257"/>
      <c r="F222" s="257"/>
    </row>
    <row r="223" spans="1:6">
      <c r="A223" s="257"/>
      <c r="B223" s="257"/>
      <c r="C223" s="257"/>
      <c r="D223" s="257"/>
      <c r="E223" s="257"/>
      <c r="F223" s="257"/>
    </row>
    <row r="224" spans="1:6">
      <c r="A224" s="257"/>
      <c r="B224" s="257"/>
      <c r="C224" s="257"/>
      <c r="D224" s="257"/>
      <c r="E224" s="257"/>
      <c r="F224" s="257"/>
    </row>
    <row r="225" spans="1:6">
      <c r="A225" s="257"/>
      <c r="B225" s="257"/>
      <c r="C225" s="257"/>
      <c r="D225" s="257"/>
      <c r="E225" s="257"/>
      <c r="F225" s="257"/>
    </row>
    <row r="226" spans="1:6">
      <c r="A226" s="257"/>
      <c r="B226" s="257"/>
      <c r="C226" s="257"/>
      <c r="D226" s="257"/>
      <c r="E226" s="257"/>
      <c r="F226" s="257"/>
    </row>
    <row r="227" spans="1:6">
      <c r="A227" s="257"/>
      <c r="B227" s="257"/>
      <c r="C227" s="257"/>
      <c r="D227" s="257"/>
      <c r="E227" s="257"/>
      <c r="F227" s="257"/>
    </row>
    <row r="228" spans="1:6">
      <c r="A228" s="257"/>
      <c r="B228" s="257"/>
      <c r="C228" s="257"/>
      <c r="D228" s="257"/>
      <c r="E228" s="257"/>
      <c r="F228" s="257"/>
    </row>
    <row r="229" spans="1:6">
      <c r="A229" s="257"/>
      <c r="B229" s="257"/>
      <c r="C229" s="257"/>
      <c r="D229" s="257"/>
      <c r="E229" s="257"/>
      <c r="F229" s="257"/>
    </row>
    <row r="230" spans="1:6">
      <c r="A230" s="257"/>
      <c r="B230" s="257"/>
      <c r="C230" s="257"/>
      <c r="D230" s="257"/>
      <c r="E230" s="257"/>
      <c r="F230" s="257"/>
    </row>
    <row r="231" spans="1:6">
      <c r="A231" s="257"/>
      <c r="B231" s="257"/>
      <c r="C231" s="257"/>
      <c r="D231" s="257"/>
      <c r="E231" s="257"/>
      <c r="F231" s="257"/>
    </row>
    <row r="232" spans="1:6">
      <c r="A232" s="257"/>
      <c r="B232" s="257"/>
      <c r="C232" s="257"/>
      <c r="D232" s="257"/>
      <c r="E232" s="257"/>
      <c r="F232" s="257"/>
    </row>
    <row r="233" spans="1:6">
      <c r="A233" s="257"/>
      <c r="B233" s="257"/>
      <c r="C233" s="257"/>
      <c r="D233" s="257"/>
      <c r="E233" s="257"/>
      <c r="F233" s="257"/>
    </row>
    <row r="234" spans="1:6">
      <c r="A234" s="257"/>
      <c r="B234" s="257"/>
      <c r="C234" s="257"/>
      <c r="D234" s="257"/>
      <c r="E234" s="257"/>
      <c r="F234" s="257"/>
    </row>
    <row r="235" spans="1:6">
      <c r="A235" s="257"/>
      <c r="B235" s="257"/>
      <c r="C235" s="257"/>
      <c r="D235" s="257"/>
      <c r="E235" s="257"/>
      <c r="F235" s="257"/>
    </row>
    <row r="236" spans="1:6">
      <c r="A236" s="257"/>
      <c r="B236" s="257"/>
      <c r="C236" s="257"/>
      <c r="D236" s="257"/>
      <c r="E236" s="257"/>
      <c r="F236" s="257"/>
    </row>
    <row r="237" spans="1:6">
      <c r="A237" s="257"/>
      <c r="B237" s="257"/>
      <c r="C237" s="257"/>
      <c r="D237" s="257"/>
      <c r="E237" s="257"/>
      <c r="F237" s="257"/>
    </row>
    <row r="238" spans="1:6">
      <c r="A238" s="257"/>
      <c r="B238" s="257"/>
      <c r="C238" s="257"/>
      <c r="D238" s="257"/>
      <c r="E238" s="257"/>
      <c r="F238" s="257"/>
    </row>
    <row r="239" spans="1:6">
      <c r="A239" s="257"/>
      <c r="B239" s="257"/>
      <c r="C239" s="257"/>
      <c r="D239" s="257"/>
      <c r="E239" s="257"/>
      <c r="F239" s="257"/>
    </row>
    <row r="240" spans="1:6">
      <c r="A240" s="257"/>
      <c r="B240" s="257"/>
      <c r="C240" s="257"/>
      <c r="D240" s="257"/>
      <c r="E240" s="257"/>
      <c r="F240" s="257"/>
    </row>
    <row r="241" spans="1:6">
      <c r="A241" s="257"/>
      <c r="B241" s="257"/>
      <c r="C241" s="257"/>
      <c r="D241" s="257"/>
      <c r="E241" s="257"/>
      <c r="F241" s="257"/>
    </row>
    <row r="242" spans="1:6">
      <c r="A242" s="257"/>
      <c r="B242" s="257"/>
      <c r="C242" s="257"/>
      <c r="D242" s="257"/>
      <c r="E242" s="257"/>
      <c r="F242" s="257"/>
    </row>
    <row r="243" spans="1:6">
      <c r="A243" s="257"/>
      <c r="B243" s="257"/>
      <c r="C243" s="257"/>
      <c r="D243" s="257"/>
      <c r="E243" s="257"/>
      <c r="F243" s="257"/>
    </row>
    <row r="244" spans="1:6">
      <c r="A244" s="257"/>
      <c r="B244" s="257"/>
      <c r="C244" s="257"/>
      <c r="D244" s="257"/>
      <c r="E244" s="257"/>
      <c r="F244" s="257"/>
    </row>
    <row r="245" spans="1:6">
      <c r="A245" s="257"/>
      <c r="B245" s="257"/>
      <c r="C245" s="257"/>
      <c r="D245" s="257"/>
      <c r="E245" s="257"/>
      <c r="F245" s="257"/>
    </row>
    <row r="246" spans="1:6">
      <c r="A246" s="257"/>
      <c r="B246" s="257"/>
      <c r="C246" s="257"/>
      <c r="D246" s="257"/>
      <c r="E246" s="257"/>
      <c r="F246" s="257"/>
    </row>
    <row r="247" spans="1:6">
      <c r="A247" s="257"/>
      <c r="B247" s="257"/>
      <c r="C247" s="257"/>
      <c r="D247" s="257"/>
      <c r="E247" s="257"/>
      <c r="F247" s="257"/>
    </row>
    <row r="248" spans="1:6">
      <c r="A248" s="257"/>
      <c r="B248" s="257"/>
      <c r="C248" s="257"/>
      <c r="D248" s="257"/>
      <c r="E248" s="257"/>
      <c r="F248" s="257"/>
    </row>
    <row r="249" spans="1:6">
      <c r="A249" s="257"/>
      <c r="B249" s="257"/>
      <c r="C249" s="257"/>
      <c r="D249" s="257"/>
      <c r="E249" s="257"/>
      <c r="F249" s="257"/>
    </row>
    <row r="250" spans="1:6">
      <c r="A250" s="257"/>
      <c r="B250" s="257"/>
      <c r="C250" s="257"/>
      <c r="D250" s="257"/>
      <c r="E250" s="257"/>
      <c r="F250" s="257"/>
    </row>
    <row r="251" spans="1:6">
      <c r="A251" s="257"/>
      <c r="B251" s="257"/>
      <c r="C251" s="257"/>
      <c r="D251" s="257"/>
      <c r="E251" s="257"/>
      <c r="F251" s="257"/>
    </row>
    <row r="252" spans="1:6">
      <c r="A252" s="257"/>
      <c r="B252" s="257"/>
      <c r="C252" s="257"/>
      <c r="D252" s="257"/>
      <c r="E252" s="257"/>
      <c r="F252" s="257"/>
    </row>
    <row r="253" spans="1:6">
      <c r="A253" s="257"/>
      <c r="B253" s="257"/>
      <c r="C253" s="257"/>
      <c r="D253" s="257"/>
      <c r="E253" s="257"/>
      <c r="F253" s="257"/>
    </row>
    <row r="254" spans="1:6">
      <c r="A254" s="257"/>
      <c r="B254" s="257"/>
      <c r="C254" s="257"/>
      <c r="D254" s="257"/>
      <c r="E254" s="257"/>
      <c r="F254" s="257"/>
    </row>
    <row r="255" spans="1:6">
      <c r="A255" s="257"/>
      <c r="B255" s="257"/>
      <c r="C255" s="257"/>
      <c r="D255" s="257"/>
      <c r="E255" s="257"/>
      <c r="F255" s="257"/>
    </row>
    <row r="256" spans="1:6">
      <c r="A256" s="257"/>
      <c r="B256" s="257"/>
      <c r="C256" s="257"/>
      <c r="D256" s="257"/>
      <c r="E256" s="257"/>
      <c r="F256" s="257"/>
    </row>
    <row r="257" spans="1:6">
      <c r="A257" s="257"/>
      <c r="B257" s="257"/>
      <c r="C257" s="257"/>
      <c r="D257" s="257"/>
      <c r="E257" s="257"/>
      <c r="F257" s="257"/>
    </row>
    <row r="258" spans="1:6">
      <c r="A258" s="257"/>
      <c r="B258" s="257"/>
      <c r="C258" s="257"/>
      <c r="D258" s="257"/>
      <c r="E258" s="257"/>
      <c r="F258" s="257"/>
    </row>
    <row r="259" spans="1:6">
      <c r="A259" s="257"/>
      <c r="B259" s="257"/>
      <c r="C259" s="257"/>
      <c r="D259" s="257"/>
      <c r="E259" s="257"/>
      <c r="F259" s="257"/>
    </row>
    <row r="260" spans="1:6">
      <c r="A260" s="257"/>
      <c r="B260" s="257"/>
      <c r="C260" s="257"/>
      <c r="D260" s="257"/>
      <c r="E260" s="257"/>
      <c r="F260" s="257"/>
    </row>
    <row r="261" spans="1:6">
      <c r="A261" s="257"/>
      <c r="B261" s="257"/>
      <c r="C261" s="257"/>
      <c r="D261" s="257"/>
      <c r="E261" s="257"/>
      <c r="F261" s="257"/>
    </row>
    <row r="262" spans="1:6">
      <c r="A262" s="257"/>
      <c r="B262" s="257"/>
      <c r="C262" s="257"/>
      <c r="D262" s="257"/>
      <c r="E262" s="257"/>
      <c r="F262" s="257"/>
    </row>
    <row r="263" spans="1:6">
      <c r="A263" s="257"/>
      <c r="B263" s="257"/>
      <c r="C263" s="257"/>
      <c r="D263" s="257"/>
      <c r="E263" s="257"/>
      <c r="F263" s="257"/>
    </row>
    <row r="264" spans="1:6">
      <c r="A264" s="257"/>
      <c r="B264" s="257"/>
      <c r="C264" s="257"/>
      <c r="D264" s="257"/>
      <c r="E264" s="257"/>
      <c r="F264" s="257"/>
    </row>
    <row r="265" spans="1:6">
      <c r="A265" s="257"/>
      <c r="B265" s="257"/>
      <c r="C265" s="257"/>
      <c r="D265" s="257"/>
      <c r="E265" s="257"/>
      <c r="F265" s="257"/>
    </row>
    <row r="266" spans="1:6">
      <c r="A266" s="257"/>
      <c r="B266" s="257"/>
      <c r="C266" s="257"/>
      <c r="D266" s="257"/>
      <c r="E266" s="257"/>
      <c r="F266" s="257"/>
    </row>
    <row r="267" spans="1:6">
      <c r="A267" s="257"/>
      <c r="B267" s="257"/>
      <c r="C267" s="257"/>
      <c r="D267" s="257"/>
      <c r="E267" s="257"/>
      <c r="F267" s="257"/>
    </row>
    <row r="268" spans="1:6">
      <c r="A268" s="257"/>
      <c r="B268" s="257"/>
      <c r="C268" s="257"/>
      <c r="D268" s="257"/>
      <c r="E268" s="257"/>
      <c r="F268" s="257"/>
    </row>
    <row r="269" spans="1:6">
      <c r="A269" s="257"/>
      <c r="B269" s="257"/>
      <c r="C269" s="257"/>
      <c r="D269" s="257"/>
      <c r="E269" s="257"/>
      <c r="F269" s="257"/>
    </row>
    <row r="270" spans="1:6">
      <c r="A270" s="257"/>
      <c r="B270" s="257"/>
      <c r="C270" s="257"/>
      <c r="D270" s="257"/>
      <c r="E270" s="257"/>
      <c r="F270" s="257"/>
    </row>
    <row r="271" spans="1:6">
      <c r="A271" s="257"/>
      <c r="B271" s="257"/>
      <c r="C271" s="257"/>
      <c r="D271" s="257"/>
      <c r="E271" s="257"/>
      <c r="F271" s="257"/>
    </row>
    <row r="272" spans="1:6">
      <c r="A272" s="257"/>
      <c r="B272" s="257"/>
      <c r="C272" s="257"/>
      <c r="D272" s="257"/>
      <c r="E272" s="257"/>
      <c r="F272" s="257"/>
    </row>
    <row r="273" spans="1:6">
      <c r="A273" s="257"/>
      <c r="B273" s="257"/>
      <c r="C273" s="257"/>
      <c r="D273" s="257"/>
      <c r="E273" s="257"/>
      <c r="F273" s="257"/>
    </row>
    <row r="274" spans="1:6">
      <c r="A274" s="257"/>
      <c r="B274" s="257"/>
      <c r="C274" s="257"/>
      <c r="D274" s="257"/>
      <c r="E274" s="257"/>
      <c r="F274" s="257"/>
    </row>
    <row r="275" spans="1:6">
      <c r="A275" s="257"/>
      <c r="B275" s="257"/>
      <c r="C275" s="257"/>
      <c r="D275" s="257"/>
      <c r="E275" s="257"/>
      <c r="F275" s="257"/>
    </row>
    <row r="276" spans="1:6">
      <c r="A276" s="257"/>
      <c r="B276" s="257"/>
      <c r="C276" s="257"/>
      <c r="D276" s="257"/>
      <c r="E276" s="257"/>
      <c r="F276" s="257"/>
    </row>
    <row r="277" spans="1:6">
      <c r="A277" s="257"/>
      <c r="B277" s="257"/>
      <c r="C277" s="257"/>
      <c r="D277" s="257"/>
      <c r="E277" s="257"/>
      <c r="F277" s="257"/>
    </row>
    <row r="278" spans="1:6">
      <c r="A278" s="257"/>
      <c r="B278" s="257"/>
      <c r="C278" s="257"/>
      <c r="D278" s="257"/>
      <c r="E278" s="257"/>
      <c r="F278" s="257"/>
    </row>
    <row r="279" spans="1:6">
      <c r="A279" s="257"/>
      <c r="B279" s="257"/>
      <c r="C279" s="257"/>
      <c r="D279" s="257"/>
      <c r="E279" s="257"/>
      <c r="F279" s="257"/>
    </row>
    <row r="280" spans="1:6">
      <c r="A280" s="257"/>
      <c r="B280" s="257"/>
      <c r="C280" s="257"/>
      <c r="D280" s="257"/>
      <c r="E280" s="257"/>
      <c r="F280" s="257"/>
    </row>
    <row r="281" spans="1:6">
      <c r="A281" s="257"/>
      <c r="B281" s="257"/>
      <c r="C281" s="257"/>
      <c r="D281" s="257"/>
      <c r="E281" s="257"/>
      <c r="F281" s="257"/>
    </row>
  </sheetData>
  <hyperlinks>
    <hyperlink ref="B8" r:id="rId1"/>
    <hyperlink ref="B11" r:id="rId2"/>
    <hyperlink ref="B15" r:id="rId3"/>
    <hyperlink ref="B13" r:id="rId4"/>
  </hyperlinks>
  <pageMargins left="0.70866141732283472" right="0.70866141732283472" top="0.59055118110236227" bottom="0.59055118110236227" header="0.31496062992125984" footer="0.31496062992125984"/>
  <pageSetup paperSize="9" orientation="portrait" r:id="rId5"/>
  <headerFooter>
    <oddFooter>&amp;C&amp;8Seite &amp;P von &amp;N</oddFooter>
  </headerFooter>
  <rowBreaks count="1" manualBreakCount="1">
    <brk id="8" max="16383" man="1"/>
  </rowBreaks>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86"/>
  <sheetViews>
    <sheetView showGridLines="0" zoomScaleNormal="100" zoomScaleSheetLayoutView="100" workbookViewId="0"/>
  </sheetViews>
  <sheetFormatPr baseColWidth="10" defaultColWidth="10.25" defaultRowHeight="12.75"/>
  <cols>
    <col min="1" max="1" width="1.25" style="357" customWidth="1"/>
    <col min="2" max="2" width="78.75" style="357" customWidth="1"/>
    <col min="3" max="5" width="10.25" style="357"/>
    <col min="6" max="6" width="4.25" style="357" customWidth="1"/>
    <col min="7" max="256" width="10.25" style="357"/>
    <col min="257" max="257" width="1.25" style="357" customWidth="1"/>
    <col min="258" max="258" width="78.75" style="357" customWidth="1"/>
    <col min="259" max="261" width="10.25" style="357"/>
    <col min="262" max="262" width="4.25" style="357" customWidth="1"/>
    <col min="263" max="512" width="10.25" style="357"/>
    <col min="513" max="513" width="1.25" style="357" customWidth="1"/>
    <col min="514" max="514" width="78.75" style="357" customWidth="1"/>
    <col min="515" max="517" width="10.25" style="357"/>
    <col min="518" max="518" width="4.25" style="357" customWidth="1"/>
    <col min="519" max="768" width="10.25" style="357"/>
    <col min="769" max="769" width="1.25" style="357" customWidth="1"/>
    <col min="770" max="770" width="78.75" style="357" customWidth="1"/>
    <col min="771" max="773" width="10.25" style="357"/>
    <col min="774" max="774" width="4.25" style="357" customWidth="1"/>
    <col min="775" max="1024" width="10.25" style="357"/>
    <col min="1025" max="1025" width="1.25" style="357" customWidth="1"/>
    <col min="1026" max="1026" width="78.75" style="357" customWidth="1"/>
    <col min="1027" max="1029" width="10.25" style="357"/>
    <col min="1030" max="1030" width="4.25" style="357" customWidth="1"/>
    <col min="1031" max="1280" width="10.25" style="357"/>
    <col min="1281" max="1281" width="1.25" style="357" customWidth="1"/>
    <col min="1282" max="1282" width="78.75" style="357" customWidth="1"/>
    <col min="1283" max="1285" width="10.25" style="357"/>
    <col min="1286" max="1286" width="4.25" style="357" customWidth="1"/>
    <col min="1287" max="1536" width="10.25" style="357"/>
    <col min="1537" max="1537" width="1.25" style="357" customWidth="1"/>
    <col min="1538" max="1538" width="78.75" style="357" customWidth="1"/>
    <col min="1539" max="1541" width="10.25" style="357"/>
    <col min="1542" max="1542" width="4.25" style="357" customWidth="1"/>
    <col min="1543" max="1792" width="10.25" style="357"/>
    <col min="1793" max="1793" width="1.25" style="357" customWidth="1"/>
    <col min="1794" max="1794" width="78.75" style="357" customWidth="1"/>
    <col min="1795" max="1797" width="10.25" style="357"/>
    <col min="1798" max="1798" width="4.25" style="357" customWidth="1"/>
    <col min="1799" max="2048" width="10.25" style="357"/>
    <col min="2049" max="2049" width="1.25" style="357" customWidth="1"/>
    <col min="2050" max="2050" width="78.75" style="357" customWidth="1"/>
    <col min="2051" max="2053" width="10.25" style="357"/>
    <col min="2054" max="2054" width="4.25" style="357" customWidth="1"/>
    <col min="2055" max="2304" width="10.25" style="357"/>
    <col min="2305" max="2305" width="1.25" style="357" customWidth="1"/>
    <col min="2306" max="2306" width="78.75" style="357" customWidth="1"/>
    <col min="2307" max="2309" width="10.25" style="357"/>
    <col min="2310" max="2310" width="4.25" style="357" customWidth="1"/>
    <col min="2311" max="2560" width="10.25" style="357"/>
    <col min="2561" max="2561" width="1.25" style="357" customWidth="1"/>
    <col min="2562" max="2562" width="78.75" style="357" customWidth="1"/>
    <col min="2563" max="2565" width="10.25" style="357"/>
    <col min="2566" max="2566" width="4.25" style="357" customWidth="1"/>
    <col min="2567" max="2816" width="10.25" style="357"/>
    <col min="2817" max="2817" width="1.25" style="357" customWidth="1"/>
    <col min="2818" max="2818" width="78.75" style="357" customWidth="1"/>
    <col min="2819" max="2821" width="10.25" style="357"/>
    <col min="2822" max="2822" width="4.25" style="357" customWidth="1"/>
    <col min="2823" max="3072" width="10.25" style="357"/>
    <col min="3073" max="3073" width="1.25" style="357" customWidth="1"/>
    <col min="3074" max="3074" width="78.75" style="357" customWidth="1"/>
    <col min="3075" max="3077" width="10.25" style="357"/>
    <col min="3078" max="3078" width="4.25" style="357" customWidth="1"/>
    <col min="3079" max="3328" width="10.25" style="357"/>
    <col min="3329" max="3329" width="1.25" style="357" customWidth="1"/>
    <col min="3330" max="3330" width="78.75" style="357" customWidth="1"/>
    <col min="3331" max="3333" width="10.25" style="357"/>
    <col min="3334" max="3334" width="4.25" style="357" customWidth="1"/>
    <col min="3335" max="3584" width="10.25" style="357"/>
    <col min="3585" max="3585" width="1.25" style="357" customWidth="1"/>
    <col min="3586" max="3586" width="78.75" style="357" customWidth="1"/>
    <col min="3587" max="3589" width="10.25" style="357"/>
    <col min="3590" max="3590" width="4.25" style="357" customWidth="1"/>
    <col min="3591" max="3840" width="10.25" style="357"/>
    <col min="3841" max="3841" width="1.25" style="357" customWidth="1"/>
    <col min="3842" max="3842" width="78.75" style="357" customWidth="1"/>
    <col min="3843" max="3845" width="10.25" style="357"/>
    <col min="3846" max="3846" width="4.25" style="357" customWidth="1"/>
    <col min="3847" max="4096" width="10.25" style="357"/>
    <col min="4097" max="4097" width="1.25" style="357" customWidth="1"/>
    <col min="4098" max="4098" width="78.75" style="357" customWidth="1"/>
    <col min="4099" max="4101" width="10.25" style="357"/>
    <col min="4102" max="4102" width="4.25" style="357" customWidth="1"/>
    <col min="4103" max="4352" width="10.25" style="357"/>
    <col min="4353" max="4353" width="1.25" style="357" customWidth="1"/>
    <col min="4354" max="4354" width="78.75" style="357" customWidth="1"/>
    <col min="4355" max="4357" width="10.25" style="357"/>
    <col min="4358" max="4358" width="4.25" style="357" customWidth="1"/>
    <col min="4359" max="4608" width="10.25" style="357"/>
    <col min="4609" max="4609" width="1.25" style="357" customWidth="1"/>
    <col min="4610" max="4610" width="78.75" style="357" customWidth="1"/>
    <col min="4611" max="4613" width="10.25" style="357"/>
    <col min="4614" max="4614" width="4.25" style="357" customWidth="1"/>
    <col min="4615" max="4864" width="10.25" style="357"/>
    <col min="4865" max="4865" width="1.25" style="357" customWidth="1"/>
    <col min="4866" max="4866" width="78.75" style="357" customWidth="1"/>
    <col min="4867" max="4869" width="10.25" style="357"/>
    <col min="4870" max="4870" width="4.25" style="357" customWidth="1"/>
    <col min="4871" max="5120" width="10.25" style="357"/>
    <col min="5121" max="5121" width="1.25" style="357" customWidth="1"/>
    <col min="5122" max="5122" width="78.75" style="357" customWidth="1"/>
    <col min="5123" max="5125" width="10.25" style="357"/>
    <col min="5126" max="5126" width="4.25" style="357" customWidth="1"/>
    <col min="5127" max="5376" width="10.25" style="357"/>
    <col min="5377" max="5377" width="1.25" style="357" customWidth="1"/>
    <col min="5378" max="5378" width="78.75" style="357" customWidth="1"/>
    <col min="5379" max="5381" width="10.25" style="357"/>
    <col min="5382" max="5382" width="4.25" style="357" customWidth="1"/>
    <col min="5383" max="5632" width="10.25" style="357"/>
    <col min="5633" max="5633" width="1.25" style="357" customWidth="1"/>
    <col min="5634" max="5634" width="78.75" style="357" customWidth="1"/>
    <col min="5635" max="5637" width="10.25" style="357"/>
    <col min="5638" max="5638" width="4.25" style="357" customWidth="1"/>
    <col min="5639" max="5888" width="10.25" style="357"/>
    <col min="5889" max="5889" width="1.25" style="357" customWidth="1"/>
    <col min="5890" max="5890" width="78.75" style="357" customWidth="1"/>
    <col min="5891" max="5893" width="10.25" style="357"/>
    <col min="5894" max="5894" width="4.25" style="357" customWidth="1"/>
    <col min="5895" max="6144" width="10.25" style="357"/>
    <col min="6145" max="6145" width="1.25" style="357" customWidth="1"/>
    <col min="6146" max="6146" width="78.75" style="357" customWidth="1"/>
    <col min="6147" max="6149" width="10.25" style="357"/>
    <col min="6150" max="6150" width="4.25" style="357" customWidth="1"/>
    <col min="6151" max="6400" width="10.25" style="357"/>
    <col min="6401" max="6401" width="1.25" style="357" customWidth="1"/>
    <col min="6402" max="6402" width="78.75" style="357" customWidth="1"/>
    <col min="6403" max="6405" width="10.25" style="357"/>
    <col min="6406" max="6406" width="4.25" style="357" customWidth="1"/>
    <col min="6407" max="6656" width="10.25" style="357"/>
    <col min="6657" max="6657" width="1.25" style="357" customWidth="1"/>
    <col min="6658" max="6658" width="78.75" style="357" customWidth="1"/>
    <col min="6659" max="6661" width="10.25" style="357"/>
    <col min="6662" max="6662" width="4.25" style="357" customWidth="1"/>
    <col min="6663" max="6912" width="10.25" style="357"/>
    <col min="6913" max="6913" width="1.25" style="357" customWidth="1"/>
    <col min="6914" max="6914" width="78.75" style="357" customWidth="1"/>
    <col min="6915" max="6917" width="10.25" style="357"/>
    <col min="6918" max="6918" width="4.25" style="357" customWidth="1"/>
    <col min="6919" max="7168" width="10.25" style="357"/>
    <col min="7169" max="7169" width="1.25" style="357" customWidth="1"/>
    <col min="7170" max="7170" width="78.75" style="357" customWidth="1"/>
    <col min="7171" max="7173" width="10.25" style="357"/>
    <col min="7174" max="7174" width="4.25" style="357" customWidth="1"/>
    <col min="7175" max="7424" width="10.25" style="357"/>
    <col min="7425" max="7425" width="1.25" style="357" customWidth="1"/>
    <col min="7426" max="7426" width="78.75" style="357" customWidth="1"/>
    <col min="7427" max="7429" width="10.25" style="357"/>
    <col min="7430" max="7430" width="4.25" style="357" customWidth="1"/>
    <col min="7431" max="7680" width="10.25" style="357"/>
    <col min="7681" max="7681" width="1.25" style="357" customWidth="1"/>
    <col min="7682" max="7682" width="78.75" style="357" customWidth="1"/>
    <col min="7683" max="7685" width="10.25" style="357"/>
    <col min="7686" max="7686" width="4.25" style="357" customWidth="1"/>
    <col min="7687" max="7936" width="10.25" style="357"/>
    <col min="7937" max="7937" width="1.25" style="357" customWidth="1"/>
    <col min="7938" max="7938" width="78.75" style="357" customWidth="1"/>
    <col min="7939" max="7941" width="10.25" style="357"/>
    <col min="7942" max="7942" width="4.25" style="357" customWidth="1"/>
    <col min="7943" max="8192" width="10.25" style="357"/>
    <col min="8193" max="8193" width="1.25" style="357" customWidth="1"/>
    <col min="8194" max="8194" width="78.75" style="357" customWidth="1"/>
    <col min="8195" max="8197" width="10.25" style="357"/>
    <col min="8198" max="8198" width="4.25" style="357" customWidth="1"/>
    <col min="8199" max="8448" width="10.25" style="357"/>
    <col min="8449" max="8449" width="1.25" style="357" customWidth="1"/>
    <col min="8450" max="8450" width="78.75" style="357" customWidth="1"/>
    <col min="8451" max="8453" width="10.25" style="357"/>
    <col min="8454" max="8454" width="4.25" style="357" customWidth="1"/>
    <col min="8455" max="8704" width="10.25" style="357"/>
    <col min="8705" max="8705" width="1.25" style="357" customWidth="1"/>
    <col min="8706" max="8706" width="78.75" style="357" customWidth="1"/>
    <col min="8707" max="8709" width="10.25" style="357"/>
    <col min="8710" max="8710" width="4.25" style="357" customWidth="1"/>
    <col min="8711" max="8960" width="10.25" style="357"/>
    <col min="8961" max="8961" width="1.25" style="357" customWidth="1"/>
    <col min="8962" max="8962" width="78.75" style="357" customWidth="1"/>
    <col min="8963" max="8965" width="10.25" style="357"/>
    <col min="8966" max="8966" width="4.25" style="357" customWidth="1"/>
    <col min="8967" max="9216" width="10.25" style="357"/>
    <col min="9217" max="9217" width="1.25" style="357" customWidth="1"/>
    <col min="9218" max="9218" width="78.75" style="357" customWidth="1"/>
    <col min="9219" max="9221" width="10.25" style="357"/>
    <col min="9222" max="9222" width="4.25" style="357" customWidth="1"/>
    <col min="9223" max="9472" width="10.25" style="357"/>
    <col min="9473" max="9473" width="1.25" style="357" customWidth="1"/>
    <col min="9474" max="9474" width="78.75" style="357" customWidth="1"/>
    <col min="9475" max="9477" width="10.25" style="357"/>
    <col min="9478" max="9478" width="4.25" style="357" customWidth="1"/>
    <col min="9479" max="9728" width="10.25" style="357"/>
    <col min="9729" max="9729" width="1.25" style="357" customWidth="1"/>
    <col min="9730" max="9730" width="78.75" style="357" customWidth="1"/>
    <col min="9731" max="9733" width="10.25" style="357"/>
    <col min="9734" max="9734" width="4.25" style="357" customWidth="1"/>
    <col min="9735" max="9984" width="10.25" style="357"/>
    <col min="9985" max="9985" width="1.25" style="357" customWidth="1"/>
    <col min="9986" max="9986" width="78.75" style="357" customWidth="1"/>
    <col min="9987" max="9989" width="10.25" style="357"/>
    <col min="9990" max="9990" width="4.25" style="357" customWidth="1"/>
    <col min="9991" max="10240" width="10.25" style="357"/>
    <col min="10241" max="10241" width="1.25" style="357" customWidth="1"/>
    <col min="10242" max="10242" width="78.75" style="357" customWidth="1"/>
    <col min="10243" max="10245" width="10.25" style="357"/>
    <col min="10246" max="10246" width="4.25" style="357" customWidth="1"/>
    <col min="10247" max="10496" width="10.25" style="357"/>
    <col min="10497" max="10497" width="1.25" style="357" customWidth="1"/>
    <col min="10498" max="10498" width="78.75" style="357" customWidth="1"/>
    <col min="10499" max="10501" width="10.25" style="357"/>
    <col min="10502" max="10502" width="4.25" style="357" customWidth="1"/>
    <col min="10503" max="10752" width="10.25" style="357"/>
    <col min="10753" max="10753" width="1.25" style="357" customWidth="1"/>
    <col min="10754" max="10754" width="78.75" style="357" customWidth="1"/>
    <col min="10755" max="10757" width="10.25" style="357"/>
    <col min="10758" max="10758" width="4.25" style="357" customWidth="1"/>
    <col min="10759" max="11008" width="10.25" style="357"/>
    <col min="11009" max="11009" width="1.25" style="357" customWidth="1"/>
    <col min="11010" max="11010" width="78.75" style="357" customWidth="1"/>
    <col min="11011" max="11013" width="10.25" style="357"/>
    <col min="11014" max="11014" width="4.25" style="357" customWidth="1"/>
    <col min="11015" max="11264" width="10.25" style="357"/>
    <col min="11265" max="11265" width="1.25" style="357" customWidth="1"/>
    <col min="11266" max="11266" width="78.75" style="357" customWidth="1"/>
    <col min="11267" max="11269" width="10.25" style="357"/>
    <col min="11270" max="11270" width="4.25" style="357" customWidth="1"/>
    <col min="11271" max="11520" width="10.25" style="357"/>
    <col min="11521" max="11521" width="1.25" style="357" customWidth="1"/>
    <col min="11522" max="11522" width="78.75" style="357" customWidth="1"/>
    <col min="11523" max="11525" width="10.25" style="357"/>
    <col min="11526" max="11526" width="4.25" style="357" customWidth="1"/>
    <col min="11527" max="11776" width="10.25" style="357"/>
    <col min="11777" max="11777" width="1.25" style="357" customWidth="1"/>
    <col min="11778" max="11778" width="78.75" style="357" customWidth="1"/>
    <col min="11779" max="11781" width="10.25" style="357"/>
    <col min="11782" max="11782" width="4.25" style="357" customWidth="1"/>
    <col min="11783" max="12032" width="10.25" style="357"/>
    <col min="12033" max="12033" width="1.25" style="357" customWidth="1"/>
    <col min="12034" max="12034" width="78.75" style="357" customWidth="1"/>
    <col min="12035" max="12037" width="10.25" style="357"/>
    <col min="12038" max="12038" width="4.25" style="357" customWidth="1"/>
    <col min="12039" max="12288" width="10.25" style="357"/>
    <col min="12289" max="12289" width="1.25" style="357" customWidth="1"/>
    <col min="12290" max="12290" width="78.75" style="357" customWidth="1"/>
    <col min="12291" max="12293" width="10.25" style="357"/>
    <col min="12294" max="12294" width="4.25" style="357" customWidth="1"/>
    <col min="12295" max="12544" width="10.25" style="357"/>
    <col min="12545" max="12545" width="1.25" style="357" customWidth="1"/>
    <col min="12546" max="12546" width="78.75" style="357" customWidth="1"/>
    <col min="12547" max="12549" width="10.25" style="357"/>
    <col min="12550" max="12550" width="4.25" style="357" customWidth="1"/>
    <col min="12551" max="12800" width="10.25" style="357"/>
    <col min="12801" max="12801" width="1.25" style="357" customWidth="1"/>
    <col min="12802" max="12802" width="78.75" style="357" customWidth="1"/>
    <col min="12803" max="12805" width="10.25" style="357"/>
    <col min="12806" max="12806" width="4.25" style="357" customWidth="1"/>
    <col min="12807" max="13056" width="10.25" style="357"/>
    <col min="13057" max="13057" width="1.25" style="357" customWidth="1"/>
    <col min="13058" max="13058" width="78.75" style="357" customWidth="1"/>
    <col min="13059" max="13061" width="10.25" style="357"/>
    <col min="13062" max="13062" width="4.25" style="357" customWidth="1"/>
    <col min="13063" max="13312" width="10.25" style="357"/>
    <col min="13313" max="13313" width="1.25" style="357" customWidth="1"/>
    <col min="13314" max="13314" width="78.75" style="357" customWidth="1"/>
    <col min="13315" max="13317" width="10.25" style="357"/>
    <col min="13318" max="13318" width="4.25" style="357" customWidth="1"/>
    <col min="13319" max="13568" width="10.25" style="357"/>
    <col min="13569" max="13569" width="1.25" style="357" customWidth="1"/>
    <col min="13570" max="13570" width="78.75" style="357" customWidth="1"/>
    <col min="13571" max="13573" width="10.25" style="357"/>
    <col min="13574" max="13574" width="4.25" style="357" customWidth="1"/>
    <col min="13575" max="13824" width="10.25" style="357"/>
    <col min="13825" max="13825" width="1.25" style="357" customWidth="1"/>
    <col min="13826" max="13826" width="78.75" style="357" customWidth="1"/>
    <col min="13827" max="13829" width="10.25" style="357"/>
    <col min="13830" max="13830" width="4.25" style="357" customWidth="1"/>
    <col min="13831" max="14080" width="10.25" style="357"/>
    <col min="14081" max="14081" width="1.25" style="357" customWidth="1"/>
    <col min="14082" max="14082" width="78.75" style="357" customWidth="1"/>
    <col min="14083" max="14085" width="10.25" style="357"/>
    <col min="14086" max="14086" width="4.25" style="357" customWidth="1"/>
    <col min="14087" max="14336" width="10.25" style="357"/>
    <col min="14337" max="14337" width="1.25" style="357" customWidth="1"/>
    <col min="14338" max="14338" width="78.75" style="357" customWidth="1"/>
    <col min="14339" max="14341" width="10.25" style="357"/>
    <col min="14342" max="14342" width="4.25" style="357" customWidth="1"/>
    <col min="14343" max="14592" width="10.25" style="357"/>
    <col min="14593" max="14593" width="1.25" style="357" customWidth="1"/>
    <col min="14594" max="14594" width="78.75" style="357" customWidth="1"/>
    <col min="14595" max="14597" width="10.25" style="357"/>
    <col min="14598" max="14598" width="4.25" style="357" customWidth="1"/>
    <col min="14599" max="14848" width="10.25" style="357"/>
    <col min="14849" max="14849" width="1.25" style="357" customWidth="1"/>
    <col min="14850" max="14850" width="78.75" style="357" customWidth="1"/>
    <col min="14851" max="14853" width="10.25" style="357"/>
    <col min="14854" max="14854" width="4.25" style="357" customWidth="1"/>
    <col min="14855" max="15104" width="10.25" style="357"/>
    <col min="15105" max="15105" width="1.25" style="357" customWidth="1"/>
    <col min="15106" max="15106" width="78.75" style="357" customWidth="1"/>
    <col min="15107" max="15109" width="10.25" style="357"/>
    <col min="15110" max="15110" width="4.25" style="357" customWidth="1"/>
    <col min="15111" max="15360" width="10.25" style="357"/>
    <col min="15361" max="15361" width="1.25" style="357" customWidth="1"/>
    <col min="15362" max="15362" width="78.75" style="357" customWidth="1"/>
    <col min="15363" max="15365" width="10.25" style="357"/>
    <col min="15366" max="15366" width="4.25" style="357" customWidth="1"/>
    <col min="15367" max="15616" width="10.25" style="357"/>
    <col min="15617" max="15617" width="1.25" style="357" customWidth="1"/>
    <col min="15618" max="15618" width="78.75" style="357" customWidth="1"/>
    <col min="15619" max="15621" width="10.25" style="357"/>
    <col min="15622" max="15622" width="4.25" style="357" customWidth="1"/>
    <col min="15623" max="15872" width="10.25" style="357"/>
    <col min="15873" max="15873" width="1.25" style="357" customWidth="1"/>
    <col min="15874" max="15874" width="78.75" style="357" customWidth="1"/>
    <col min="15875" max="15877" width="10.25" style="357"/>
    <col min="15878" max="15878" width="4.25" style="357" customWidth="1"/>
    <col min="15879" max="16128" width="10.25" style="357"/>
    <col min="16129" max="16129" width="1.25" style="357" customWidth="1"/>
    <col min="16130" max="16130" width="78.75" style="357" customWidth="1"/>
    <col min="16131" max="16133" width="10.25" style="357"/>
    <col min="16134" max="16134" width="4.25" style="357" customWidth="1"/>
    <col min="16135" max="16384" width="10.25" style="357"/>
  </cols>
  <sheetData>
    <row r="1" spans="1:5" ht="39.75" customHeight="1">
      <c r="A1" s="355"/>
      <c r="B1" s="356" t="s">
        <v>101</v>
      </c>
    </row>
    <row r="2" spans="1:5" ht="25.5" customHeight="1">
      <c r="B2" s="358" t="s">
        <v>413</v>
      </c>
    </row>
    <row r="3" spans="1:5" ht="24.95" customHeight="1">
      <c r="A3" s="359"/>
      <c r="B3" s="360" t="s">
        <v>414</v>
      </c>
    </row>
    <row r="4" spans="1:5" ht="24.75" customHeight="1">
      <c r="A4" s="359"/>
      <c r="B4" s="361"/>
    </row>
    <row r="5" spans="1:5" s="364" customFormat="1" ht="60">
      <c r="A5" s="362"/>
      <c r="B5" s="363" t="s">
        <v>415</v>
      </c>
      <c r="C5" s="362"/>
      <c r="D5" s="362"/>
      <c r="E5" s="362"/>
    </row>
    <row r="6" spans="1:5" s="364" customFormat="1" ht="10.15" customHeight="1">
      <c r="A6" s="362"/>
      <c r="B6" s="363"/>
      <c r="C6" s="362"/>
      <c r="D6" s="362"/>
      <c r="E6" s="362"/>
    </row>
    <row r="7" spans="1:5" ht="96">
      <c r="A7" s="359"/>
      <c r="B7" s="363" t="s">
        <v>416</v>
      </c>
      <c r="C7" s="359"/>
      <c r="D7" s="359"/>
      <c r="E7" s="359"/>
    </row>
    <row r="8" spans="1:5" ht="10.15" customHeight="1">
      <c r="A8" s="359"/>
      <c r="B8" s="359"/>
      <c r="C8" s="359"/>
      <c r="D8" s="359"/>
      <c r="E8" s="359"/>
    </row>
    <row r="9" spans="1:5" ht="204">
      <c r="A9" s="359"/>
      <c r="B9" s="363" t="s">
        <v>417</v>
      </c>
      <c r="C9" s="359"/>
      <c r="D9" s="359"/>
      <c r="E9" s="359"/>
    </row>
    <row r="10" spans="1:5" ht="10.15" customHeight="1">
      <c r="A10" s="359"/>
      <c r="B10" s="365"/>
      <c r="C10" s="359"/>
      <c r="D10" s="359"/>
      <c r="E10" s="359"/>
    </row>
    <row r="11" spans="1:5" ht="36">
      <c r="A11" s="359"/>
      <c r="B11" s="363" t="s">
        <v>418</v>
      </c>
      <c r="C11" s="359"/>
      <c r="D11" s="359"/>
      <c r="E11" s="359"/>
    </row>
    <row r="12" spans="1:5" ht="9" customHeight="1">
      <c r="A12" s="359"/>
      <c r="B12" s="365"/>
      <c r="C12" s="359"/>
      <c r="D12" s="359"/>
      <c r="E12" s="359"/>
    </row>
    <row r="13" spans="1:5" ht="96">
      <c r="A13" s="359"/>
      <c r="B13" s="363" t="s">
        <v>419</v>
      </c>
      <c r="C13" s="359"/>
      <c r="D13" s="359"/>
      <c r="E13" s="359"/>
    </row>
    <row r="14" spans="1:5" ht="9" customHeight="1">
      <c r="A14" s="359"/>
      <c r="B14" s="365"/>
      <c r="C14" s="359"/>
      <c r="D14" s="359"/>
      <c r="E14" s="359"/>
    </row>
    <row r="15" spans="1:5" ht="96">
      <c r="A15" s="359"/>
      <c r="B15" s="363" t="s">
        <v>420</v>
      </c>
      <c r="C15" s="359"/>
      <c r="D15" s="359"/>
      <c r="E15" s="359"/>
    </row>
    <row r="16" spans="1:5" ht="9" customHeight="1">
      <c r="A16" s="359"/>
      <c r="B16" s="365"/>
      <c r="C16" s="359"/>
      <c r="D16" s="359"/>
      <c r="E16" s="359"/>
    </row>
    <row r="17" spans="1:8" ht="120">
      <c r="A17" s="359"/>
      <c r="B17" s="363" t="s">
        <v>421</v>
      </c>
      <c r="C17" s="359"/>
      <c r="D17" s="359"/>
      <c r="E17" s="359"/>
    </row>
    <row r="18" spans="1:8" ht="9" customHeight="1">
      <c r="A18" s="359"/>
      <c r="B18" s="365"/>
      <c r="C18" s="359"/>
      <c r="D18" s="359"/>
      <c r="E18" s="359"/>
    </row>
    <row r="19" spans="1:8" ht="168">
      <c r="A19" s="359"/>
      <c r="B19" s="363" t="s">
        <v>422</v>
      </c>
      <c r="C19" s="359"/>
      <c r="D19" s="359"/>
      <c r="E19" s="359"/>
    </row>
    <row r="20" spans="1:8" ht="9" customHeight="1">
      <c r="A20" s="359"/>
      <c r="B20" s="365"/>
      <c r="C20" s="359"/>
      <c r="D20" s="359"/>
      <c r="E20" s="359"/>
    </row>
    <row r="21" spans="1:8" ht="24">
      <c r="A21" s="359"/>
      <c r="B21" s="363" t="s">
        <v>423</v>
      </c>
      <c r="C21" s="359"/>
      <c r="D21" s="359"/>
      <c r="E21" s="359"/>
    </row>
    <row r="22" spans="1:8" ht="9" customHeight="1">
      <c r="A22" s="359"/>
      <c r="B22" s="365"/>
      <c r="C22" s="359"/>
      <c r="D22" s="359"/>
      <c r="E22" s="359"/>
    </row>
    <row r="23" spans="1:8" ht="96">
      <c r="A23" s="359"/>
      <c r="B23" s="363" t="s">
        <v>115</v>
      </c>
      <c r="C23" s="359"/>
      <c r="D23" s="359"/>
      <c r="E23" s="359"/>
    </row>
    <row r="24" spans="1:8" ht="9" customHeight="1">
      <c r="A24" s="359"/>
      <c r="B24" s="365"/>
      <c r="C24" s="359"/>
      <c r="D24" s="359"/>
      <c r="E24" s="359"/>
    </row>
    <row r="25" spans="1:8" ht="24">
      <c r="A25" s="359"/>
      <c r="B25" s="363" t="s">
        <v>424</v>
      </c>
      <c r="C25" s="359"/>
      <c r="D25" s="359"/>
      <c r="E25" s="359"/>
    </row>
    <row r="26" spans="1:8" ht="24">
      <c r="A26" s="359"/>
      <c r="B26" s="347" t="s">
        <v>400</v>
      </c>
      <c r="C26" s="347"/>
      <c r="D26" s="347"/>
      <c r="E26" s="347"/>
      <c r="F26" s="347"/>
      <c r="G26" s="347"/>
      <c r="H26" s="347"/>
    </row>
    <row r="27" spans="1:8">
      <c r="A27" s="359"/>
      <c r="B27" s="347"/>
      <c r="C27" s="347"/>
      <c r="D27" s="347"/>
      <c r="E27" s="347"/>
      <c r="F27" s="347"/>
      <c r="G27" s="347"/>
      <c r="H27" s="347"/>
    </row>
    <row r="28" spans="1:8">
      <c r="A28" s="359"/>
      <c r="B28" s="359"/>
      <c r="C28" s="359"/>
      <c r="D28" s="359"/>
      <c r="E28" s="359"/>
    </row>
    <row r="29" spans="1:8">
      <c r="A29" s="359"/>
      <c r="B29" s="359"/>
      <c r="C29" s="359"/>
      <c r="D29" s="359"/>
      <c r="E29" s="359"/>
    </row>
    <row r="30" spans="1:8">
      <c r="A30" s="267"/>
      <c r="B30" s="267"/>
      <c r="C30" s="267"/>
      <c r="D30" s="267"/>
      <c r="E30" s="267"/>
    </row>
    <row r="31" spans="1:8">
      <c r="A31" s="359"/>
      <c r="B31" s="359"/>
      <c r="C31" s="359"/>
      <c r="D31" s="359"/>
      <c r="E31" s="359"/>
    </row>
    <row r="32" spans="1:8">
      <c r="A32" s="359"/>
      <c r="B32" s="359"/>
      <c r="C32" s="359"/>
      <c r="D32" s="359"/>
      <c r="E32" s="359"/>
    </row>
    <row r="33" spans="1:9" ht="8.1" customHeight="1">
      <c r="A33" s="359"/>
      <c r="B33" s="359"/>
      <c r="C33" s="359"/>
      <c r="D33" s="359"/>
      <c r="E33" s="359"/>
    </row>
    <row r="34" spans="1:9" ht="13.5" customHeight="1">
      <c r="A34" s="359"/>
      <c r="B34" s="359"/>
      <c r="C34" s="359"/>
      <c r="D34" s="359"/>
      <c r="E34" s="359"/>
    </row>
    <row r="35" spans="1:9">
      <c r="A35" s="359"/>
      <c r="B35" s="359"/>
      <c r="C35" s="359"/>
      <c r="D35" s="359"/>
      <c r="E35" s="359"/>
    </row>
    <row r="36" spans="1:9">
      <c r="A36" s="359"/>
      <c r="B36" s="359"/>
      <c r="C36" s="359"/>
      <c r="D36" s="359"/>
      <c r="E36" s="359"/>
      <c r="I36" s="366"/>
    </row>
    <row r="37" spans="1:9">
      <c r="A37" s="359"/>
      <c r="B37" s="359"/>
      <c r="C37" s="359"/>
      <c r="D37" s="359"/>
      <c r="E37" s="359"/>
    </row>
    <row r="38" spans="1:9">
      <c r="A38" s="359"/>
      <c r="B38" s="359"/>
      <c r="C38" s="359"/>
      <c r="D38" s="359"/>
      <c r="E38" s="359"/>
    </row>
    <row r="39" spans="1:9">
      <c r="A39" s="359"/>
      <c r="B39" s="359"/>
      <c r="C39" s="359"/>
      <c r="D39" s="359"/>
      <c r="E39" s="359"/>
    </row>
    <row r="40" spans="1:9" ht="33" customHeight="1">
      <c r="A40" s="359"/>
      <c r="B40" s="359"/>
      <c r="C40" s="359"/>
      <c r="D40" s="359"/>
      <c r="E40" s="359"/>
    </row>
    <row r="41" spans="1:9" ht="16.5" customHeight="1">
      <c r="A41" s="359"/>
      <c r="B41" s="359"/>
      <c r="C41" s="359"/>
      <c r="D41" s="359"/>
      <c r="E41" s="359"/>
    </row>
    <row r="42" spans="1:9">
      <c r="A42" s="359"/>
      <c r="B42" s="359"/>
      <c r="C42" s="359"/>
      <c r="D42" s="359"/>
      <c r="E42" s="359"/>
    </row>
    <row r="43" spans="1:9">
      <c r="A43" s="359"/>
      <c r="B43" s="359"/>
      <c r="C43" s="359"/>
      <c r="D43" s="359"/>
      <c r="E43" s="359"/>
    </row>
    <row r="44" spans="1:9">
      <c r="A44" s="359"/>
      <c r="B44" s="359"/>
      <c r="C44" s="359"/>
      <c r="D44" s="359"/>
      <c r="E44" s="359"/>
    </row>
    <row r="45" spans="1:9">
      <c r="A45" s="359"/>
      <c r="B45" s="359"/>
      <c r="C45" s="359"/>
      <c r="D45" s="359"/>
      <c r="E45" s="359"/>
    </row>
    <row r="46" spans="1:9">
      <c r="A46" s="359"/>
      <c r="B46" s="359"/>
      <c r="C46" s="359"/>
      <c r="D46" s="359"/>
      <c r="E46" s="359"/>
    </row>
    <row r="47" spans="1:9">
      <c r="A47" s="359"/>
      <c r="B47" s="359"/>
      <c r="C47" s="359"/>
      <c r="D47" s="359"/>
      <c r="E47" s="359"/>
    </row>
    <row r="48" spans="1:9">
      <c r="A48" s="359"/>
      <c r="B48" s="359"/>
      <c r="C48" s="359"/>
      <c r="D48" s="359"/>
      <c r="E48" s="359"/>
    </row>
    <row r="49" spans="1:5">
      <c r="A49" s="359"/>
      <c r="B49" s="359"/>
      <c r="C49" s="359"/>
      <c r="D49" s="359"/>
      <c r="E49" s="359"/>
    </row>
    <row r="50" spans="1:5">
      <c r="A50" s="359"/>
      <c r="B50" s="359"/>
      <c r="C50" s="359"/>
      <c r="D50" s="359"/>
      <c r="E50" s="359"/>
    </row>
    <row r="51" spans="1:5">
      <c r="A51" s="359"/>
      <c r="B51" s="359"/>
      <c r="C51" s="359"/>
      <c r="D51" s="359"/>
      <c r="E51" s="359"/>
    </row>
    <row r="52" spans="1:5">
      <c r="A52" s="359"/>
      <c r="B52" s="359"/>
      <c r="C52" s="359"/>
      <c r="D52" s="359"/>
      <c r="E52" s="359"/>
    </row>
    <row r="53" spans="1:5">
      <c r="A53" s="359"/>
      <c r="B53" s="359"/>
      <c r="C53" s="359"/>
      <c r="D53" s="359"/>
      <c r="E53" s="359"/>
    </row>
    <row r="54" spans="1:5">
      <c r="A54" s="359"/>
      <c r="B54" s="359"/>
      <c r="C54" s="359"/>
      <c r="D54" s="359"/>
      <c r="E54" s="359"/>
    </row>
    <row r="55" spans="1:5">
      <c r="A55" s="359"/>
      <c r="B55" s="359"/>
      <c r="C55" s="359"/>
      <c r="D55" s="359"/>
      <c r="E55" s="359"/>
    </row>
    <row r="56" spans="1:5">
      <c r="A56" s="359"/>
      <c r="B56" s="359"/>
      <c r="C56" s="359"/>
      <c r="D56" s="359"/>
      <c r="E56" s="359"/>
    </row>
    <row r="57" spans="1:5">
      <c r="A57" s="359"/>
      <c r="B57" s="359"/>
      <c r="C57" s="359"/>
      <c r="D57" s="359"/>
      <c r="E57" s="359"/>
    </row>
    <row r="58" spans="1:5">
      <c r="A58" s="359"/>
      <c r="B58" s="359"/>
      <c r="C58" s="359"/>
      <c r="D58" s="359"/>
      <c r="E58" s="359"/>
    </row>
    <row r="59" spans="1:5">
      <c r="A59" s="359"/>
      <c r="B59" s="359"/>
      <c r="C59" s="359"/>
      <c r="D59" s="359"/>
      <c r="E59" s="359"/>
    </row>
    <row r="60" spans="1:5">
      <c r="A60" s="359"/>
      <c r="B60" s="359"/>
      <c r="C60" s="359"/>
      <c r="D60" s="359"/>
      <c r="E60" s="359"/>
    </row>
    <row r="61" spans="1:5">
      <c r="A61" s="359"/>
      <c r="B61" s="359"/>
      <c r="C61" s="359"/>
      <c r="D61" s="359"/>
      <c r="E61" s="359"/>
    </row>
    <row r="62" spans="1:5">
      <c r="A62" s="359"/>
      <c r="B62" s="359"/>
      <c r="C62" s="359"/>
      <c r="D62" s="359"/>
      <c r="E62" s="359"/>
    </row>
    <row r="63" spans="1:5">
      <c r="A63" s="359"/>
      <c r="B63" s="359"/>
      <c r="C63" s="359"/>
      <c r="D63" s="359"/>
      <c r="E63" s="359"/>
    </row>
    <row r="64" spans="1:5">
      <c r="A64" s="359"/>
      <c r="B64" s="359"/>
      <c r="C64" s="359"/>
      <c r="D64" s="359"/>
      <c r="E64" s="359"/>
    </row>
    <row r="65" spans="1:5">
      <c r="A65" s="359"/>
      <c r="B65" s="359"/>
      <c r="C65" s="359"/>
      <c r="D65" s="359"/>
      <c r="E65" s="359"/>
    </row>
    <row r="66" spans="1:5">
      <c r="A66" s="359"/>
      <c r="B66" s="359"/>
      <c r="C66" s="359"/>
      <c r="D66" s="359"/>
      <c r="E66" s="359"/>
    </row>
    <row r="67" spans="1:5">
      <c r="A67" s="359"/>
      <c r="B67" s="359"/>
      <c r="C67" s="359"/>
      <c r="D67" s="359"/>
      <c r="E67" s="359"/>
    </row>
    <row r="68" spans="1:5">
      <c r="A68" s="359"/>
      <c r="B68" s="359"/>
      <c r="C68" s="359"/>
      <c r="D68" s="359"/>
      <c r="E68" s="359"/>
    </row>
    <row r="69" spans="1:5">
      <c r="A69" s="359"/>
      <c r="B69" s="359"/>
      <c r="C69" s="359"/>
      <c r="D69" s="359"/>
      <c r="E69" s="359"/>
    </row>
    <row r="70" spans="1:5">
      <c r="A70" s="359"/>
      <c r="B70" s="359"/>
      <c r="C70" s="359"/>
      <c r="D70" s="359"/>
      <c r="E70" s="359"/>
    </row>
    <row r="71" spans="1:5">
      <c r="A71" s="359"/>
      <c r="B71" s="359"/>
      <c r="C71" s="359"/>
      <c r="D71" s="359"/>
      <c r="E71" s="359"/>
    </row>
    <row r="72" spans="1:5">
      <c r="A72" s="359"/>
      <c r="B72" s="359"/>
      <c r="C72" s="359"/>
      <c r="D72" s="359"/>
      <c r="E72" s="359"/>
    </row>
    <row r="73" spans="1:5">
      <c r="A73" s="359"/>
      <c r="B73" s="359"/>
      <c r="C73" s="359"/>
      <c r="D73" s="359"/>
      <c r="E73" s="359"/>
    </row>
    <row r="74" spans="1:5">
      <c r="A74" s="359"/>
      <c r="B74" s="359"/>
      <c r="C74" s="359"/>
      <c r="D74" s="359"/>
      <c r="E74" s="359"/>
    </row>
    <row r="75" spans="1:5">
      <c r="A75" s="359"/>
      <c r="B75" s="359"/>
      <c r="C75" s="359"/>
      <c r="D75" s="359"/>
      <c r="E75" s="359"/>
    </row>
    <row r="76" spans="1:5">
      <c r="A76" s="359"/>
      <c r="B76" s="359"/>
      <c r="C76" s="359"/>
      <c r="D76" s="359"/>
      <c r="E76" s="359"/>
    </row>
    <row r="77" spans="1:5">
      <c r="A77" s="359"/>
      <c r="B77" s="359"/>
      <c r="C77" s="359"/>
      <c r="D77" s="359"/>
      <c r="E77" s="359"/>
    </row>
    <row r="78" spans="1:5">
      <c r="A78" s="359"/>
      <c r="B78" s="359"/>
      <c r="C78" s="359"/>
      <c r="D78" s="359"/>
      <c r="E78" s="359"/>
    </row>
    <row r="79" spans="1:5">
      <c r="A79" s="359"/>
      <c r="B79" s="359"/>
      <c r="C79" s="359"/>
      <c r="D79" s="359"/>
      <c r="E79" s="359"/>
    </row>
    <row r="80" spans="1:5">
      <c r="A80" s="359"/>
      <c r="B80" s="359"/>
      <c r="C80" s="359"/>
      <c r="D80" s="359"/>
      <c r="E80" s="359"/>
    </row>
    <row r="81" spans="1:5">
      <c r="A81" s="359"/>
      <c r="B81" s="359"/>
      <c r="C81" s="359"/>
      <c r="D81" s="359"/>
      <c r="E81" s="359"/>
    </row>
    <row r="82" spans="1:5">
      <c r="A82" s="359"/>
      <c r="B82" s="359"/>
      <c r="C82" s="359"/>
      <c r="D82" s="359"/>
      <c r="E82" s="359"/>
    </row>
    <row r="83" spans="1:5">
      <c r="A83" s="359"/>
      <c r="B83" s="359"/>
      <c r="C83" s="359"/>
      <c r="D83" s="359"/>
      <c r="E83" s="359"/>
    </row>
    <row r="84" spans="1:5">
      <c r="A84" s="359"/>
      <c r="B84" s="359"/>
      <c r="C84" s="359"/>
      <c r="D84" s="359"/>
      <c r="E84" s="359"/>
    </row>
    <row r="85" spans="1:5">
      <c r="A85" s="359"/>
      <c r="B85" s="359"/>
      <c r="C85" s="359"/>
      <c r="D85" s="359"/>
      <c r="E85" s="359"/>
    </row>
    <row r="86" spans="1:5">
      <c r="A86" s="359"/>
      <c r="B86" s="359"/>
      <c r="C86" s="359"/>
      <c r="D86" s="359"/>
      <c r="E86" s="359"/>
    </row>
    <row r="87" spans="1:5">
      <c r="A87" s="359"/>
      <c r="B87" s="359"/>
      <c r="C87" s="359"/>
      <c r="D87" s="359"/>
      <c r="E87" s="359"/>
    </row>
    <row r="88" spans="1:5">
      <c r="A88" s="359"/>
      <c r="B88" s="359"/>
      <c r="C88" s="359"/>
      <c r="D88" s="359"/>
      <c r="E88" s="359"/>
    </row>
    <row r="89" spans="1:5">
      <c r="A89" s="359"/>
      <c r="B89" s="359"/>
      <c r="C89" s="359"/>
      <c r="D89" s="359"/>
      <c r="E89" s="359"/>
    </row>
    <row r="90" spans="1:5">
      <c r="A90" s="359"/>
      <c r="B90" s="359"/>
      <c r="C90" s="359"/>
      <c r="D90" s="359"/>
      <c r="E90" s="359"/>
    </row>
    <row r="91" spans="1:5">
      <c r="A91" s="359"/>
      <c r="B91" s="359"/>
      <c r="C91" s="359"/>
      <c r="D91" s="359"/>
      <c r="E91" s="359"/>
    </row>
    <row r="92" spans="1:5">
      <c r="A92" s="359"/>
      <c r="B92" s="359"/>
      <c r="C92" s="359"/>
      <c r="D92" s="359"/>
      <c r="E92" s="359"/>
    </row>
    <row r="93" spans="1:5">
      <c r="A93" s="359"/>
      <c r="B93" s="359"/>
      <c r="C93" s="359"/>
      <c r="D93" s="359"/>
      <c r="E93" s="359"/>
    </row>
    <row r="94" spans="1:5">
      <c r="A94" s="359"/>
      <c r="B94" s="359"/>
      <c r="C94" s="359"/>
      <c r="D94" s="359"/>
      <c r="E94" s="359"/>
    </row>
    <row r="95" spans="1:5">
      <c r="A95" s="359"/>
      <c r="B95" s="359"/>
      <c r="C95" s="359"/>
      <c r="D95" s="359"/>
      <c r="E95" s="359"/>
    </row>
    <row r="96" spans="1:5">
      <c r="A96" s="359"/>
      <c r="B96" s="359"/>
      <c r="C96" s="359"/>
      <c r="D96" s="359"/>
      <c r="E96" s="359"/>
    </row>
    <row r="97" spans="1:5">
      <c r="A97" s="359"/>
      <c r="B97" s="359"/>
      <c r="C97" s="359"/>
      <c r="D97" s="359"/>
      <c r="E97" s="359"/>
    </row>
    <row r="98" spans="1:5">
      <c r="A98" s="359"/>
      <c r="B98" s="359"/>
      <c r="C98" s="359"/>
      <c r="D98" s="359"/>
      <c r="E98" s="359"/>
    </row>
    <row r="99" spans="1:5">
      <c r="A99" s="359"/>
      <c r="B99" s="359"/>
      <c r="C99" s="359"/>
      <c r="D99" s="359"/>
      <c r="E99" s="359"/>
    </row>
    <row r="100" spans="1:5">
      <c r="A100" s="359"/>
      <c r="B100" s="359"/>
      <c r="C100" s="359"/>
      <c r="D100" s="359"/>
      <c r="E100" s="359"/>
    </row>
    <row r="101" spans="1:5">
      <c r="A101" s="359"/>
      <c r="B101" s="359"/>
      <c r="C101" s="359"/>
      <c r="D101" s="359"/>
      <c r="E101" s="359"/>
    </row>
    <row r="102" spans="1:5">
      <c r="A102" s="359"/>
      <c r="B102" s="359"/>
      <c r="C102" s="359"/>
      <c r="D102" s="359"/>
      <c r="E102" s="359"/>
    </row>
    <row r="103" spans="1:5">
      <c r="A103" s="359"/>
      <c r="B103" s="359"/>
      <c r="C103" s="359"/>
      <c r="D103" s="359"/>
      <c r="E103" s="359"/>
    </row>
    <row r="104" spans="1:5">
      <c r="A104" s="359"/>
      <c r="B104" s="359"/>
      <c r="C104" s="359"/>
      <c r="D104" s="359"/>
      <c r="E104" s="359"/>
    </row>
    <row r="105" spans="1:5">
      <c r="A105" s="359"/>
      <c r="B105" s="359"/>
      <c r="C105" s="359"/>
      <c r="D105" s="359"/>
      <c r="E105" s="359"/>
    </row>
    <row r="106" spans="1:5">
      <c r="A106" s="359"/>
      <c r="B106" s="359"/>
      <c r="C106" s="359"/>
      <c r="D106" s="359"/>
      <c r="E106" s="359"/>
    </row>
    <row r="107" spans="1:5">
      <c r="A107" s="359"/>
      <c r="B107" s="359"/>
      <c r="C107" s="359"/>
      <c r="D107" s="359"/>
      <c r="E107" s="359"/>
    </row>
    <row r="108" spans="1:5">
      <c r="A108" s="359"/>
      <c r="B108" s="359"/>
      <c r="C108" s="359"/>
      <c r="D108" s="359"/>
      <c r="E108" s="359"/>
    </row>
    <row r="109" spans="1:5">
      <c r="A109" s="359"/>
      <c r="B109" s="359"/>
      <c r="C109" s="359"/>
      <c r="D109" s="359"/>
      <c r="E109" s="359"/>
    </row>
    <row r="110" spans="1:5">
      <c r="A110" s="359"/>
      <c r="B110" s="359"/>
      <c r="C110" s="359"/>
      <c r="D110" s="359"/>
      <c r="E110" s="359"/>
    </row>
    <row r="111" spans="1:5">
      <c r="A111" s="359"/>
      <c r="B111" s="359"/>
      <c r="C111" s="359"/>
      <c r="D111" s="359"/>
      <c r="E111" s="359"/>
    </row>
    <row r="112" spans="1:5">
      <c r="A112" s="359"/>
      <c r="B112" s="359"/>
      <c r="C112" s="359"/>
      <c r="D112" s="359"/>
      <c r="E112" s="359"/>
    </row>
    <row r="113" spans="1:5">
      <c r="A113" s="359"/>
      <c r="B113" s="359"/>
      <c r="C113" s="359"/>
      <c r="D113" s="359"/>
      <c r="E113" s="359"/>
    </row>
    <row r="114" spans="1:5">
      <c r="A114" s="359"/>
      <c r="B114" s="359"/>
      <c r="C114" s="359"/>
      <c r="D114" s="359"/>
      <c r="E114" s="359"/>
    </row>
    <row r="115" spans="1:5">
      <c r="A115" s="359"/>
      <c r="B115" s="359"/>
      <c r="C115" s="359"/>
      <c r="D115" s="359"/>
      <c r="E115" s="359"/>
    </row>
    <row r="116" spans="1:5">
      <c r="A116" s="359"/>
      <c r="B116" s="359"/>
      <c r="C116" s="359"/>
      <c r="D116" s="359"/>
      <c r="E116" s="359"/>
    </row>
    <row r="117" spans="1:5">
      <c r="A117" s="359"/>
      <c r="B117" s="359"/>
      <c r="C117" s="359"/>
      <c r="D117" s="359"/>
      <c r="E117" s="359"/>
    </row>
    <row r="118" spans="1:5">
      <c r="A118" s="359"/>
      <c r="B118" s="359"/>
      <c r="C118" s="359"/>
      <c r="D118" s="359"/>
      <c r="E118" s="359"/>
    </row>
    <row r="119" spans="1:5">
      <c r="A119" s="359"/>
      <c r="B119" s="359"/>
      <c r="C119" s="359"/>
      <c r="D119" s="359"/>
      <c r="E119" s="359"/>
    </row>
    <row r="120" spans="1:5">
      <c r="A120" s="359"/>
      <c r="B120" s="359"/>
      <c r="C120" s="359"/>
      <c r="D120" s="359"/>
      <c r="E120" s="359"/>
    </row>
    <row r="121" spans="1:5">
      <c r="A121" s="359"/>
      <c r="B121" s="359"/>
      <c r="C121" s="359"/>
      <c r="D121" s="359"/>
      <c r="E121" s="359"/>
    </row>
    <row r="122" spans="1:5">
      <c r="A122" s="359"/>
      <c r="B122" s="359"/>
      <c r="C122" s="359"/>
      <c r="D122" s="359"/>
      <c r="E122" s="359"/>
    </row>
    <row r="123" spans="1:5">
      <c r="A123" s="359"/>
      <c r="B123" s="359"/>
      <c r="C123" s="359"/>
      <c r="D123" s="359"/>
      <c r="E123" s="359"/>
    </row>
    <row r="124" spans="1:5">
      <c r="A124" s="359"/>
      <c r="B124" s="359"/>
      <c r="C124" s="359"/>
      <c r="D124" s="359"/>
      <c r="E124" s="359"/>
    </row>
    <row r="125" spans="1:5">
      <c r="A125" s="359"/>
      <c r="B125" s="359"/>
      <c r="C125" s="359"/>
      <c r="D125" s="359"/>
      <c r="E125" s="359"/>
    </row>
    <row r="126" spans="1:5">
      <c r="A126" s="359"/>
      <c r="B126" s="359"/>
      <c r="C126" s="359"/>
      <c r="D126" s="359"/>
      <c r="E126" s="359"/>
    </row>
    <row r="127" spans="1:5">
      <c r="A127" s="359"/>
      <c r="B127" s="359"/>
      <c r="C127" s="359"/>
      <c r="D127" s="359"/>
      <c r="E127" s="359"/>
    </row>
    <row r="128" spans="1:5">
      <c r="A128" s="359"/>
      <c r="B128" s="359"/>
      <c r="C128" s="359"/>
      <c r="D128" s="359"/>
      <c r="E128" s="359"/>
    </row>
    <row r="129" spans="1:5">
      <c r="A129" s="359"/>
      <c r="B129" s="359"/>
      <c r="C129" s="359"/>
      <c r="D129" s="359"/>
      <c r="E129" s="359"/>
    </row>
    <row r="130" spans="1:5">
      <c r="A130" s="359"/>
      <c r="B130" s="359"/>
      <c r="C130" s="359"/>
      <c r="D130" s="359"/>
      <c r="E130" s="359"/>
    </row>
    <row r="131" spans="1:5">
      <c r="A131" s="359"/>
      <c r="B131" s="359"/>
      <c r="C131" s="359"/>
      <c r="D131" s="359"/>
      <c r="E131" s="359"/>
    </row>
    <row r="132" spans="1:5">
      <c r="A132" s="359"/>
      <c r="B132" s="359"/>
      <c r="C132" s="359"/>
      <c r="D132" s="359"/>
      <c r="E132" s="359"/>
    </row>
    <row r="133" spans="1:5">
      <c r="A133" s="359"/>
      <c r="B133" s="359"/>
      <c r="C133" s="359"/>
      <c r="D133" s="359"/>
      <c r="E133" s="359"/>
    </row>
    <row r="134" spans="1:5">
      <c r="A134" s="359"/>
      <c r="B134" s="359"/>
      <c r="C134" s="359"/>
      <c r="D134" s="359"/>
      <c r="E134" s="359"/>
    </row>
    <row r="135" spans="1:5">
      <c r="A135" s="359"/>
      <c r="B135" s="359"/>
      <c r="C135" s="359"/>
      <c r="D135" s="359"/>
      <c r="E135" s="359"/>
    </row>
    <row r="136" spans="1:5">
      <c r="A136" s="359"/>
      <c r="B136" s="359"/>
      <c r="C136" s="359"/>
      <c r="D136" s="359"/>
      <c r="E136" s="359"/>
    </row>
    <row r="137" spans="1:5">
      <c r="A137" s="359"/>
      <c r="B137" s="359"/>
      <c r="C137" s="359"/>
      <c r="D137" s="359"/>
      <c r="E137" s="359"/>
    </row>
    <row r="138" spans="1:5">
      <c r="A138" s="359"/>
      <c r="B138" s="359"/>
      <c r="C138" s="359"/>
      <c r="D138" s="359"/>
      <c r="E138" s="359"/>
    </row>
    <row r="139" spans="1:5">
      <c r="A139" s="359"/>
      <c r="B139" s="359"/>
      <c r="C139" s="359"/>
      <c r="D139" s="359"/>
      <c r="E139" s="359"/>
    </row>
    <row r="140" spans="1:5">
      <c r="A140" s="359"/>
      <c r="B140" s="359"/>
      <c r="C140" s="359"/>
      <c r="D140" s="359"/>
      <c r="E140" s="359"/>
    </row>
    <row r="141" spans="1:5">
      <c r="A141" s="359"/>
      <c r="B141" s="359"/>
      <c r="C141" s="359"/>
      <c r="D141" s="359"/>
      <c r="E141" s="359"/>
    </row>
    <row r="142" spans="1:5">
      <c r="A142" s="359"/>
      <c r="B142" s="359"/>
      <c r="C142" s="359"/>
      <c r="D142" s="359"/>
      <c r="E142" s="359"/>
    </row>
    <row r="143" spans="1:5">
      <c r="A143" s="359"/>
      <c r="B143" s="359"/>
      <c r="C143" s="359"/>
      <c r="D143" s="359"/>
      <c r="E143" s="359"/>
    </row>
    <row r="144" spans="1:5">
      <c r="A144" s="359"/>
      <c r="B144" s="359"/>
      <c r="C144" s="359"/>
      <c r="D144" s="359"/>
      <c r="E144" s="359"/>
    </row>
    <row r="145" spans="1:5">
      <c r="A145" s="359"/>
      <c r="B145" s="359"/>
      <c r="C145" s="359"/>
      <c r="D145" s="359"/>
      <c r="E145" s="359"/>
    </row>
    <row r="146" spans="1:5">
      <c r="A146" s="359"/>
      <c r="B146" s="359"/>
      <c r="C146" s="359"/>
      <c r="D146" s="359"/>
      <c r="E146" s="359"/>
    </row>
    <row r="147" spans="1:5">
      <c r="A147" s="359"/>
      <c r="B147" s="359"/>
      <c r="C147" s="359"/>
      <c r="D147" s="359"/>
      <c r="E147" s="359"/>
    </row>
    <row r="148" spans="1:5">
      <c r="A148" s="359"/>
      <c r="B148" s="359"/>
      <c r="C148" s="359"/>
      <c r="D148" s="359"/>
      <c r="E148" s="359"/>
    </row>
    <row r="149" spans="1:5">
      <c r="A149" s="359"/>
      <c r="B149" s="359"/>
      <c r="C149" s="359"/>
      <c r="D149" s="359"/>
      <c r="E149" s="359"/>
    </row>
    <row r="150" spans="1:5">
      <c r="A150" s="359"/>
      <c r="B150" s="359"/>
      <c r="C150" s="359"/>
      <c r="D150" s="359"/>
      <c r="E150" s="359"/>
    </row>
    <row r="151" spans="1:5">
      <c r="A151" s="359"/>
      <c r="B151" s="359"/>
      <c r="C151" s="359"/>
      <c r="D151" s="359"/>
      <c r="E151" s="359"/>
    </row>
    <row r="152" spans="1:5">
      <c r="A152" s="359"/>
      <c r="B152" s="359"/>
      <c r="C152" s="359"/>
      <c r="D152" s="359"/>
      <c r="E152" s="359"/>
    </row>
    <row r="153" spans="1:5">
      <c r="A153" s="359"/>
      <c r="B153" s="359"/>
      <c r="C153" s="359"/>
      <c r="D153" s="359"/>
      <c r="E153" s="359"/>
    </row>
    <row r="154" spans="1:5">
      <c r="A154" s="359"/>
      <c r="B154" s="359"/>
      <c r="C154" s="359"/>
      <c r="D154" s="359"/>
      <c r="E154" s="359"/>
    </row>
    <row r="155" spans="1:5">
      <c r="A155" s="359"/>
      <c r="B155" s="359"/>
      <c r="C155" s="359"/>
      <c r="D155" s="359"/>
      <c r="E155" s="359"/>
    </row>
    <row r="156" spans="1:5">
      <c r="A156" s="359"/>
      <c r="B156" s="359"/>
      <c r="C156" s="359"/>
      <c r="D156" s="359"/>
      <c r="E156" s="359"/>
    </row>
    <row r="157" spans="1:5">
      <c r="A157" s="359"/>
      <c r="B157" s="359"/>
      <c r="C157" s="359"/>
      <c r="D157" s="359"/>
      <c r="E157" s="359"/>
    </row>
    <row r="158" spans="1:5">
      <c r="A158" s="359"/>
      <c r="B158" s="359"/>
      <c r="C158" s="359"/>
      <c r="D158" s="359"/>
      <c r="E158" s="359"/>
    </row>
    <row r="159" spans="1:5">
      <c r="A159" s="359"/>
      <c r="B159" s="359"/>
      <c r="C159" s="359"/>
      <c r="D159" s="359"/>
      <c r="E159" s="359"/>
    </row>
    <row r="160" spans="1:5">
      <c r="A160" s="359"/>
      <c r="B160" s="359"/>
      <c r="C160" s="359"/>
      <c r="D160" s="359"/>
      <c r="E160" s="359"/>
    </row>
    <row r="161" spans="1:5">
      <c r="A161" s="359"/>
      <c r="B161" s="359"/>
      <c r="C161" s="359"/>
      <c r="D161" s="359"/>
      <c r="E161" s="359"/>
    </row>
    <row r="162" spans="1:5">
      <c r="A162" s="359"/>
      <c r="B162" s="359"/>
      <c r="C162" s="359"/>
      <c r="D162" s="359"/>
      <c r="E162" s="359"/>
    </row>
    <row r="163" spans="1:5">
      <c r="A163" s="359"/>
      <c r="B163" s="359"/>
      <c r="C163" s="359"/>
      <c r="D163" s="359"/>
      <c r="E163" s="359"/>
    </row>
    <row r="164" spans="1:5">
      <c r="A164" s="359"/>
      <c r="B164" s="359"/>
      <c r="C164" s="359"/>
      <c r="D164" s="359"/>
      <c r="E164" s="359"/>
    </row>
    <row r="165" spans="1:5">
      <c r="A165" s="359"/>
      <c r="B165" s="359"/>
      <c r="C165" s="359"/>
      <c r="D165" s="359"/>
      <c r="E165" s="359"/>
    </row>
    <row r="166" spans="1:5">
      <c r="A166" s="359"/>
      <c r="B166" s="359"/>
      <c r="C166" s="359"/>
      <c r="D166" s="359"/>
      <c r="E166" s="359"/>
    </row>
    <row r="167" spans="1:5">
      <c r="A167" s="359"/>
      <c r="B167" s="359"/>
      <c r="C167" s="359"/>
      <c r="D167" s="359"/>
      <c r="E167" s="359"/>
    </row>
    <row r="168" spans="1:5">
      <c r="A168" s="359"/>
      <c r="B168" s="359"/>
      <c r="C168" s="359"/>
      <c r="D168" s="359"/>
      <c r="E168" s="359"/>
    </row>
    <row r="169" spans="1:5">
      <c r="A169" s="359"/>
      <c r="B169" s="359"/>
      <c r="C169" s="359"/>
      <c r="D169" s="359"/>
      <c r="E169" s="359"/>
    </row>
    <row r="170" spans="1:5">
      <c r="A170" s="359"/>
      <c r="B170" s="359"/>
      <c r="C170" s="359"/>
      <c r="D170" s="359"/>
      <c r="E170" s="359"/>
    </row>
    <row r="171" spans="1:5">
      <c r="A171" s="359"/>
      <c r="B171" s="359"/>
      <c r="C171" s="359"/>
      <c r="D171" s="359"/>
      <c r="E171" s="359"/>
    </row>
    <row r="172" spans="1:5">
      <c r="A172" s="359"/>
      <c r="B172" s="359"/>
      <c r="C172" s="359"/>
      <c r="D172" s="359"/>
      <c r="E172" s="359"/>
    </row>
    <row r="173" spans="1:5">
      <c r="A173" s="359"/>
      <c r="B173" s="359"/>
      <c r="C173" s="359"/>
      <c r="D173" s="359"/>
      <c r="E173" s="359"/>
    </row>
    <row r="174" spans="1:5">
      <c r="A174" s="359"/>
      <c r="B174" s="359"/>
      <c r="C174" s="359"/>
      <c r="D174" s="359"/>
      <c r="E174" s="359"/>
    </row>
    <row r="175" spans="1:5">
      <c r="A175" s="359"/>
      <c r="B175" s="359"/>
      <c r="C175" s="359"/>
      <c r="D175" s="359"/>
      <c r="E175" s="359"/>
    </row>
    <row r="176" spans="1:5">
      <c r="A176" s="359"/>
      <c r="B176" s="359"/>
      <c r="C176" s="359"/>
      <c r="D176" s="359"/>
      <c r="E176" s="359"/>
    </row>
    <row r="177" spans="1:5">
      <c r="A177" s="359"/>
      <c r="B177" s="359"/>
      <c r="C177" s="359"/>
      <c r="D177" s="359"/>
      <c r="E177" s="359"/>
    </row>
    <row r="178" spans="1:5">
      <c r="A178" s="359"/>
      <c r="B178" s="359"/>
      <c r="C178" s="359"/>
      <c r="D178" s="359"/>
      <c r="E178" s="359"/>
    </row>
    <row r="179" spans="1:5">
      <c r="A179" s="359"/>
      <c r="B179" s="359"/>
      <c r="C179" s="359"/>
      <c r="D179" s="359"/>
      <c r="E179" s="359"/>
    </row>
    <row r="180" spans="1:5">
      <c r="A180" s="359"/>
      <c r="B180" s="359"/>
      <c r="C180" s="359"/>
      <c r="D180" s="359"/>
      <c r="E180" s="359"/>
    </row>
    <row r="181" spans="1:5">
      <c r="A181" s="359"/>
      <c r="B181" s="359"/>
      <c r="C181" s="359"/>
      <c r="D181" s="359"/>
      <c r="E181" s="359"/>
    </row>
    <row r="182" spans="1:5">
      <c r="A182" s="359"/>
      <c r="B182" s="359"/>
      <c r="C182" s="359"/>
      <c r="D182" s="359"/>
      <c r="E182" s="359"/>
    </row>
    <row r="183" spans="1:5">
      <c r="A183" s="359"/>
      <c r="B183" s="359"/>
      <c r="C183" s="359"/>
      <c r="D183" s="359"/>
      <c r="E183" s="359"/>
    </row>
    <row r="184" spans="1:5">
      <c r="A184" s="359"/>
      <c r="B184" s="359"/>
      <c r="C184" s="359"/>
      <c r="D184" s="359"/>
      <c r="E184" s="359"/>
    </row>
    <row r="185" spans="1:5">
      <c r="A185" s="359"/>
      <c r="B185" s="359"/>
      <c r="C185" s="359"/>
      <c r="D185" s="359"/>
      <c r="E185" s="359"/>
    </row>
    <row r="186" spans="1:5">
      <c r="A186" s="359"/>
      <c r="B186" s="359"/>
      <c r="C186" s="359"/>
      <c r="D186" s="359"/>
      <c r="E186" s="359"/>
    </row>
    <row r="187" spans="1:5">
      <c r="A187" s="359"/>
      <c r="B187" s="359"/>
      <c r="C187" s="359"/>
      <c r="D187" s="359"/>
      <c r="E187" s="359"/>
    </row>
    <row r="188" spans="1:5">
      <c r="A188" s="359"/>
      <c r="B188" s="359"/>
      <c r="C188" s="359"/>
      <c r="D188" s="359"/>
      <c r="E188" s="359"/>
    </row>
    <row r="189" spans="1:5">
      <c r="A189" s="359"/>
      <c r="B189" s="359"/>
      <c r="C189" s="359"/>
      <c r="D189" s="359"/>
      <c r="E189" s="359"/>
    </row>
    <row r="190" spans="1:5">
      <c r="A190" s="359"/>
      <c r="B190" s="359"/>
      <c r="C190" s="359"/>
      <c r="D190" s="359"/>
      <c r="E190" s="359"/>
    </row>
    <row r="191" spans="1:5">
      <c r="A191" s="359"/>
      <c r="B191" s="359"/>
      <c r="C191" s="359"/>
      <c r="D191" s="359"/>
      <c r="E191" s="359"/>
    </row>
    <row r="192" spans="1:5">
      <c r="A192" s="359"/>
      <c r="B192" s="359"/>
      <c r="C192" s="359"/>
      <c r="D192" s="359"/>
      <c r="E192" s="359"/>
    </row>
    <row r="193" spans="1:5">
      <c r="A193" s="359"/>
      <c r="B193" s="359"/>
      <c r="C193" s="359"/>
      <c r="D193" s="359"/>
      <c r="E193" s="359"/>
    </row>
    <row r="194" spans="1:5">
      <c r="A194" s="359"/>
      <c r="B194" s="359"/>
      <c r="C194" s="359"/>
      <c r="D194" s="359"/>
      <c r="E194" s="359"/>
    </row>
    <row r="195" spans="1:5">
      <c r="A195" s="359"/>
      <c r="B195" s="359"/>
      <c r="C195" s="359"/>
      <c r="D195" s="359"/>
      <c r="E195" s="359"/>
    </row>
    <row r="196" spans="1:5">
      <c r="A196" s="359"/>
      <c r="B196" s="359"/>
      <c r="C196" s="359"/>
      <c r="D196" s="359"/>
      <c r="E196" s="359"/>
    </row>
    <row r="197" spans="1:5">
      <c r="A197" s="359"/>
      <c r="B197" s="359"/>
      <c r="C197" s="359"/>
      <c r="D197" s="359"/>
      <c r="E197" s="359"/>
    </row>
    <row r="198" spans="1:5">
      <c r="A198" s="359"/>
      <c r="B198" s="359"/>
      <c r="C198" s="359"/>
      <c r="D198" s="359"/>
      <c r="E198" s="359"/>
    </row>
    <row r="199" spans="1:5">
      <c r="A199" s="359"/>
      <c r="B199" s="359"/>
      <c r="C199" s="359"/>
      <c r="D199" s="359"/>
      <c r="E199" s="359"/>
    </row>
    <row r="200" spans="1:5">
      <c r="A200" s="359"/>
      <c r="B200" s="359"/>
      <c r="C200" s="359"/>
      <c r="D200" s="359"/>
      <c r="E200" s="359"/>
    </row>
    <row r="201" spans="1:5">
      <c r="A201" s="359"/>
      <c r="B201" s="359"/>
      <c r="C201" s="359"/>
      <c r="D201" s="359"/>
      <c r="E201" s="359"/>
    </row>
    <row r="202" spans="1:5">
      <c r="A202" s="359"/>
      <c r="B202" s="359"/>
      <c r="C202" s="359"/>
      <c r="D202" s="359"/>
      <c r="E202" s="359"/>
    </row>
    <row r="203" spans="1:5">
      <c r="A203" s="359"/>
      <c r="B203" s="359"/>
      <c r="C203" s="359"/>
      <c r="D203" s="359"/>
      <c r="E203" s="359"/>
    </row>
    <row r="204" spans="1:5">
      <c r="A204" s="359"/>
      <c r="B204" s="359"/>
      <c r="C204" s="359"/>
      <c r="D204" s="359"/>
      <c r="E204" s="359"/>
    </row>
    <row r="205" spans="1:5">
      <c r="A205" s="359"/>
      <c r="B205" s="359"/>
      <c r="C205" s="359"/>
      <c r="D205" s="359"/>
      <c r="E205" s="359"/>
    </row>
    <row r="206" spans="1:5">
      <c r="A206" s="359"/>
      <c r="B206" s="359"/>
      <c r="C206" s="359"/>
      <c r="D206" s="359"/>
      <c r="E206" s="359"/>
    </row>
    <row r="207" spans="1:5">
      <c r="A207" s="359"/>
      <c r="B207" s="359"/>
      <c r="C207" s="359"/>
      <c r="D207" s="359"/>
      <c r="E207" s="359"/>
    </row>
    <row r="208" spans="1:5">
      <c r="A208" s="359"/>
      <c r="B208" s="359"/>
      <c r="C208" s="359"/>
      <c r="D208" s="359"/>
      <c r="E208" s="359"/>
    </row>
    <row r="209" spans="1:5">
      <c r="A209" s="359"/>
      <c r="B209" s="359"/>
      <c r="C209" s="359"/>
      <c r="D209" s="359"/>
      <c r="E209" s="359"/>
    </row>
    <row r="210" spans="1:5">
      <c r="A210" s="359"/>
      <c r="B210" s="359"/>
      <c r="C210" s="359"/>
      <c r="D210" s="359"/>
      <c r="E210" s="359"/>
    </row>
    <row r="211" spans="1:5">
      <c r="A211" s="359"/>
      <c r="B211" s="359"/>
      <c r="C211" s="359"/>
      <c r="D211" s="359"/>
      <c r="E211" s="359"/>
    </row>
    <row r="212" spans="1:5">
      <c r="A212" s="359"/>
      <c r="B212" s="359"/>
      <c r="C212" s="359"/>
      <c r="D212" s="359"/>
      <c r="E212" s="359"/>
    </row>
    <row r="213" spans="1:5">
      <c r="A213" s="359"/>
      <c r="B213" s="359"/>
      <c r="C213" s="359"/>
      <c r="D213" s="359"/>
      <c r="E213" s="359"/>
    </row>
    <row r="214" spans="1:5">
      <c r="A214" s="359"/>
      <c r="B214" s="359"/>
      <c r="C214" s="359"/>
      <c r="D214" s="359"/>
      <c r="E214" s="359"/>
    </row>
    <row r="215" spans="1:5">
      <c r="A215" s="359"/>
      <c r="B215" s="359"/>
      <c r="C215" s="359"/>
      <c r="D215" s="359"/>
      <c r="E215" s="359"/>
    </row>
    <row r="216" spans="1:5">
      <c r="A216" s="359"/>
      <c r="B216" s="359"/>
      <c r="C216" s="359"/>
      <c r="D216" s="359"/>
      <c r="E216" s="359"/>
    </row>
    <row r="217" spans="1:5">
      <c r="A217" s="359"/>
      <c r="B217" s="359"/>
      <c r="C217" s="359"/>
      <c r="D217" s="359"/>
      <c r="E217" s="359"/>
    </row>
    <row r="218" spans="1:5">
      <c r="A218" s="359"/>
      <c r="B218" s="359"/>
      <c r="C218" s="359"/>
      <c r="D218" s="359"/>
      <c r="E218" s="359"/>
    </row>
    <row r="219" spans="1:5">
      <c r="A219" s="359"/>
      <c r="B219" s="359"/>
      <c r="C219" s="359"/>
      <c r="D219" s="359"/>
      <c r="E219" s="359"/>
    </row>
    <row r="220" spans="1:5">
      <c r="A220" s="359"/>
      <c r="B220" s="359"/>
      <c r="C220" s="359"/>
      <c r="D220" s="359"/>
      <c r="E220" s="359"/>
    </row>
    <row r="221" spans="1:5">
      <c r="A221" s="359"/>
      <c r="B221" s="359"/>
      <c r="C221" s="359"/>
      <c r="D221" s="359"/>
      <c r="E221" s="359"/>
    </row>
    <row r="222" spans="1:5">
      <c r="A222" s="359"/>
      <c r="B222" s="359"/>
      <c r="C222" s="359"/>
      <c r="D222" s="359"/>
      <c r="E222" s="359"/>
    </row>
    <row r="223" spans="1:5">
      <c r="A223" s="359"/>
      <c r="B223" s="359"/>
      <c r="C223" s="359"/>
      <c r="D223" s="359"/>
      <c r="E223" s="359"/>
    </row>
    <row r="224" spans="1:5">
      <c r="A224" s="359"/>
      <c r="B224" s="359"/>
      <c r="C224" s="359"/>
      <c r="D224" s="359"/>
      <c r="E224" s="359"/>
    </row>
    <row r="225" spans="1:5">
      <c r="A225" s="359"/>
      <c r="B225" s="359"/>
      <c r="C225" s="359"/>
      <c r="D225" s="359"/>
      <c r="E225" s="359"/>
    </row>
    <row r="226" spans="1:5">
      <c r="A226" s="359"/>
      <c r="B226" s="359"/>
      <c r="C226" s="359"/>
      <c r="D226" s="359"/>
      <c r="E226" s="359"/>
    </row>
    <row r="227" spans="1:5">
      <c r="A227" s="359"/>
      <c r="B227" s="359"/>
      <c r="C227" s="359"/>
      <c r="D227" s="359"/>
      <c r="E227" s="359"/>
    </row>
    <row r="228" spans="1:5">
      <c r="A228" s="359"/>
      <c r="B228" s="359"/>
      <c r="C228" s="359"/>
      <c r="D228" s="359"/>
      <c r="E228" s="359"/>
    </row>
    <row r="229" spans="1:5">
      <c r="A229" s="359"/>
      <c r="B229" s="359"/>
      <c r="C229" s="359"/>
      <c r="D229" s="359"/>
      <c r="E229" s="359"/>
    </row>
    <row r="230" spans="1:5">
      <c r="A230" s="359"/>
      <c r="B230" s="359"/>
      <c r="C230" s="359"/>
      <c r="D230" s="359"/>
      <c r="E230" s="359"/>
    </row>
    <row r="231" spans="1:5">
      <c r="A231" s="359"/>
      <c r="B231" s="359"/>
      <c r="C231" s="359"/>
      <c r="D231" s="359"/>
      <c r="E231" s="359"/>
    </row>
    <row r="232" spans="1:5">
      <c r="A232" s="359"/>
      <c r="B232" s="359"/>
      <c r="C232" s="359"/>
      <c r="D232" s="359"/>
      <c r="E232" s="359"/>
    </row>
    <row r="233" spans="1:5">
      <c r="A233" s="359"/>
      <c r="B233" s="359"/>
      <c r="C233" s="359"/>
      <c r="D233" s="359"/>
      <c r="E233" s="359"/>
    </row>
    <row r="234" spans="1:5">
      <c r="A234" s="359"/>
      <c r="B234" s="359"/>
      <c r="C234" s="359"/>
      <c r="D234" s="359"/>
      <c r="E234" s="359"/>
    </row>
    <row r="235" spans="1:5">
      <c r="A235" s="359"/>
      <c r="B235" s="359"/>
      <c r="C235" s="359"/>
      <c r="D235" s="359"/>
      <c r="E235" s="359"/>
    </row>
    <row r="236" spans="1:5">
      <c r="A236" s="359"/>
      <c r="B236" s="359"/>
      <c r="C236" s="359"/>
      <c r="D236" s="359"/>
      <c r="E236" s="359"/>
    </row>
    <row r="237" spans="1:5">
      <c r="A237" s="359"/>
      <c r="B237" s="359"/>
      <c r="C237" s="359"/>
      <c r="D237" s="359"/>
      <c r="E237" s="359"/>
    </row>
    <row r="238" spans="1:5">
      <c r="A238" s="359"/>
      <c r="B238" s="359"/>
      <c r="C238" s="359"/>
      <c r="D238" s="359"/>
      <c r="E238" s="359"/>
    </row>
    <row r="239" spans="1:5">
      <c r="A239" s="359"/>
      <c r="B239" s="359"/>
      <c r="C239" s="359"/>
      <c r="D239" s="359"/>
      <c r="E239" s="359"/>
    </row>
    <row r="240" spans="1:5">
      <c r="A240" s="359"/>
      <c r="B240" s="359"/>
      <c r="C240" s="359"/>
      <c r="D240" s="359"/>
      <c r="E240" s="359"/>
    </row>
    <row r="241" spans="1:5">
      <c r="A241" s="359"/>
      <c r="B241" s="359"/>
      <c r="C241" s="359"/>
      <c r="D241" s="359"/>
      <c r="E241" s="359"/>
    </row>
    <row r="242" spans="1:5">
      <c r="A242" s="359"/>
      <c r="B242" s="359"/>
      <c r="C242" s="359"/>
      <c r="D242" s="359"/>
      <c r="E242" s="359"/>
    </row>
    <row r="243" spans="1:5">
      <c r="A243" s="359"/>
      <c r="B243" s="359"/>
      <c r="C243" s="359"/>
      <c r="D243" s="359"/>
      <c r="E243" s="359"/>
    </row>
    <row r="244" spans="1:5">
      <c r="A244" s="359"/>
      <c r="B244" s="359"/>
      <c r="C244" s="359"/>
      <c r="D244" s="359"/>
      <c r="E244" s="359"/>
    </row>
    <row r="245" spans="1:5">
      <c r="A245" s="359"/>
      <c r="B245" s="359"/>
      <c r="C245" s="359"/>
      <c r="D245" s="359"/>
      <c r="E245" s="359"/>
    </row>
    <row r="246" spans="1:5">
      <c r="A246" s="359"/>
      <c r="B246" s="359"/>
      <c r="C246" s="359"/>
      <c r="D246" s="359"/>
      <c r="E246" s="359"/>
    </row>
    <row r="247" spans="1:5">
      <c r="A247" s="359"/>
      <c r="B247" s="359"/>
      <c r="C247" s="359"/>
      <c r="D247" s="359"/>
      <c r="E247" s="359"/>
    </row>
    <row r="248" spans="1:5">
      <c r="A248" s="359"/>
      <c r="B248" s="359"/>
      <c r="C248" s="359"/>
      <c r="D248" s="359"/>
      <c r="E248" s="359"/>
    </row>
    <row r="249" spans="1:5">
      <c r="A249" s="359"/>
      <c r="B249" s="359"/>
      <c r="C249" s="359"/>
      <c r="D249" s="359"/>
      <c r="E249" s="359"/>
    </row>
    <row r="250" spans="1:5">
      <c r="A250" s="359"/>
      <c r="B250" s="359"/>
      <c r="C250" s="359"/>
      <c r="D250" s="359"/>
      <c r="E250" s="359"/>
    </row>
    <row r="251" spans="1:5">
      <c r="A251" s="359"/>
      <c r="B251" s="359"/>
      <c r="C251" s="359"/>
      <c r="D251" s="359"/>
      <c r="E251" s="359"/>
    </row>
    <row r="252" spans="1:5">
      <c r="A252" s="359"/>
      <c r="B252" s="359"/>
      <c r="C252" s="359"/>
      <c r="D252" s="359"/>
      <c r="E252" s="359"/>
    </row>
    <row r="253" spans="1:5">
      <c r="A253" s="359"/>
      <c r="B253" s="359"/>
      <c r="C253" s="359"/>
      <c r="D253" s="359"/>
      <c r="E253" s="359"/>
    </row>
    <row r="254" spans="1:5">
      <c r="A254" s="359"/>
      <c r="B254" s="359"/>
      <c r="C254" s="359"/>
      <c r="D254" s="359"/>
      <c r="E254" s="359"/>
    </row>
    <row r="255" spans="1:5">
      <c r="A255" s="359"/>
      <c r="B255" s="359"/>
      <c r="C255" s="359"/>
      <c r="D255" s="359"/>
      <c r="E255" s="359"/>
    </row>
    <row r="256" spans="1:5">
      <c r="A256" s="359"/>
      <c r="B256" s="359"/>
      <c r="C256" s="359"/>
      <c r="D256" s="359"/>
      <c r="E256" s="359"/>
    </row>
    <row r="257" spans="1:5">
      <c r="A257" s="359"/>
      <c r="B257" s="359"/>
      <c r="C257" s="359"/>
      <c r="D257" s="359"/>
      <c r="E257" s="359"/>
    </row>
    <row r="258" spans="1:5">
      <c r="A258" s="359"/>
      <c r="B258" s="359"/>
      <c r="C258" s="359"/>
      <c r="D258" s="359"/>
      <c r="E258" s="359"/>
    </row>
    <row r="259" spans="1:5">
      <c r="A259" s="359"/>
      <c r="B259" s="359"/>
      <c r="C259" s="359"/>
      <c r="D259" s="359"/>
      <c r="E259" s="359"/>
    </row>
    <row r="260" spans="1:5">
      <c r="A260" s="359"/>
      <c r="B260" s="359"/>
      <c r="C260" s="359"/>
      <c r="D260" s="359"/>
      <c r="E260" s="359"/>
    </row>
    <row r="261" spans="1:5">
      <c r="A261" s="359"/>
      <c r="B261" s="359"/>
      <c r="C261" s="359"/>
      <c r="D261" s="359"/>
      <c r="E261" s="359"/>
    </row>
    <row r="262" spans="1:5">
      <c r="A262" s="359"/>
      <c r="B262" s="359"/>
      <c r="C262" s="359"/>
      <c r="D262" s="359"/>
      <c r="E262" s="359"/>
    </row>
    <row r="263" spans="1:5">
      <c r="A263" s="359"/>
      <c r="B263" s="359"/>
      <c r="C263" s="359"/>
      <c r="D263" s="359"/>
      <c r="E263" s="359"/>
    </row>
    <row r="264" spans="1:5">
      <c r="A264" s="359"/>
      <c r="B264" s="359"/>
      <c r="C264" s="359"/>
      <c r="D264" s="359"/>
      <c r="E264" s="359"/>
    </row>
    <row r="265" spans="1:5">
      <c r="A265" s="359"/>
      <c r="B265" s="359"/>
      <c r="C265" s="359"/>
      <c r="D265" s="359"/>
      <c r="E265" s="359"/>
    </row>
    <row r="266" spans="1:5">
      <c r="A266" s="359"/>
      <c r="B266" s="359"/>
      <c r="C266" s="359"/>
      <c r="D266" s="359"/>
      <c r="E266" s="359"/>
    </row>
    <row r="267" spans="1:5">
      <c r="A267" s="359"/>
      <c r="B267" s="359"/>
      <c r="C267" s="359"/>
      <c r="D267" s="359"/>
      <c r="E267" s="359"/>
    </row>
    <row r="268" spans="1:5">
      <c r="A268" s="359"/>
      <c r="B268" s="359"/>
      <c r="C268" s="359"/>
      <c r="D268" s="359"/>
      <c r="E268" s="359"/>
    </row>
    <row r="269" spans="1:5">
      <c r="A269" s="359"/>
      <c r="B269" s="359"/>
      <c r="C269" s="359"/>
      <c r="D269" s="359"/>
      <c r="E269" s="359"/>
    </row>
    <row r="270" spans="1:5">
      <c r="A270" s="359"/>
      <c r="B270" s="359"/>
      <c r="C270" s="359"/>
      <c r="D270" s="359"/>
      <c r="E270" s="359"/>
    </row>
    <row r="271" spans="1:5">
      <c r="A271" s="359"/>
      <c r="B271" s="359"/>
      <c r="C271" s="359"/>
      <c r="D271" s="359"/>
      <c r="E271" s="359"/>
    </row>
    <row r="272" spans="1:5">
      <c r="A272" s="359"/>
      <c r="B272" s="359"/>
      <c r="C272" s="359"/>
      <c r="D272" s="359"/>
      <c r="E272" s="359"/>
    </row>
    <row r="273" spans="1:5">
      <c r="A273" s="359"/>
      <c r="B273" s="359"/>
      <c r="C273" s="359"/>
      <c r="D273" s="359"/>
      <c r="E273" s="359"/>
    </row>
    <row r="274" spans="1:5">
      <c r="A274" s="359"/>
      <c r="B274" s="359"/>
      <c r="C274" s="359"/>
      <c r="D274" s="359"/>
      <c r="E274" s="359"/>
    </row>
    <row r="275" spans="1:5">
      <c r="A275" s="359"/>
      <c r="B275" s="359"/>
      <c r="C275" s="359"/>
      <c r="D275" s="359"/>
      <c r="E275" s="359"/>
    </row>
    <row r="276" spans="1:5">
      <c r="A276" s="359"/>
      <c r="B276" s="359"/>
      <c r="C276" s="359"/>
      <c r="D276" s="359"/>
      <c r="E276" s="359"/>
    </row>
    <row r="277" spans="1:5">
      <c r="A277" s="359"/>
      <c r="B277" s="359"/>
      <c r="C277" s="359"/>
      <c r="D277" s="359"/>
      <c r="E277" s="359"/>
    </row>
    <row r="278" spans="1:5">
      <c r="A278" s="359"/>
      <c r="B278" s="359"/>
      <c r="C278" s="359"/>
      <c r="D278" s="359"/>
      <c r="E278" s="359"/>
    </row>
    <row r="279" spans="1:5">
      <c r="A279" s="359"/>
      <c r="B279" s="359"/>
      <c r="C279" s="359"/>
      <c r="D279" s="359"/>
      <c r="E279" s="359"/>
    </row>
    <row r="280" spans="1:5">
      <c r="A280" s="359"/>
      <c r="B280" s="359"/>
      <c r="C280" s="359"/>
      <c r="D280" s="359"/>
      <c r="E280" s="359"/>
    </row>
    <row r="281" spans="1:5">
      <c r="A281" s="359"/>
      <c r="B281" s="359"/>
      <c r="C281" s="359"/>
      <c r="D281" s="359"/>
      <c r="E281" s="359"/>
    </row>
    <row r="282" spans="1:5">
      <c r="A282" s="359"/>
      <c r="B282" s="359"/>
      <c r="C282" s="359"/>
      <c r="D282" s="359"/>
      <c r="E282" s="359"/>
    </row>
    <row r="283" spans="1:5">
      <c r="A283" s="359"/>
      <c r="B283" s="359"/>
      <c r="C283" s="359"/>
      <c r="D283" s="359"/>
      <c r="E283" s="359"/>
    </row>
    <row r="284" spans="1:5">
      <c r="A284" s="359"/>
      <c r="B284" s="359"/>
      <c r="C284" s="359"/>
      <c r="D284" s="359"/>
      <c r="E284" s="359"/>
    </row>
    <row r="285" spans="1:5">
      <c r="A285" s="359"/>
      <c r="B285" s="359"/>
      <c r="C285" s="359"/>
      <c r="D285" s="359"/>
      <c r="E285" s="359"/>
    </row>
    <row r="286" spans="1:5">
      <c r="A286" s="359"/>
      <c r="B286" s="359"/>
      <c r="C286" s="359"/>
      <c r="D286" s="359"/>
      <c r="E286" s="359"/>
    </row>
  </sheetData>
  <hyperlinks>
    <hyperlink ref="B26" r:id="rId1"/>
  </hyperlinks>
  <printOptions horizontalCentered="1"/>
  <pageMargins left="0.39370078740157483" right="0.39370078740157483" top="0.59055118110236227" bottom="0.59055118110236227" header="0.31496062992125984" footer="0.31496062992125984"/>
  <pageSetup paperSize="9" scale="94" fitToHeight="2" orientation="portrait" r:id="rId2"/>
  <headerFooter>
    <oddFooter>&amp;C&amp;8Seite &amp;P von &amp;N</oddFooter>
  </headerFooter>
  <rowBreaks count="1" manualBreakCount="1">
    <brk id="9" max="1"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272"/>
  <sheetViews>
    <sheetView showGridLines="0" zoomScaleNormal="100" workbookViewId="0"/>
  </sheetViews>
  <sheetFormatPr baseColWidth="10" defaultRowHeight="12.75"/>
  <cols>
    <col min="1" max="1" width="1.875" style="269" customWidth="1"/>
    <col min="2" max="2" width="91.125" style="269" customWidth="1"/>
    <col min="3" max="6" width="11" style="269"/>
    <col min="7" max="7" width="4.125" style="269" customWidth="1"/>
    <col min="8" max="256" width="11" style="269"/>
    <col min="257" max="257" width="1.875" style="269" customWidth="1"/>
    <col min="258" max="258" width="91.125" style="269" customWidth="1"/>
    <col min="259" max="262" width="11" style="269"/>
    <col min="263" max="263" width="4.125" style="269" customWidth="1"/>
    <col min="264" max="512" width="11" style="269"/>
    <col min="513" max="513" width="1.875" style="269" customWidth="1"/>
    <col min="514" max="514" width="91.125" style="269" customWidth="1"/>
    <col min="515" max="518" width="11" style="269"/>
    <col min="519" max="519" width="4.125" style="269" customWidth="1"/>
    <col min="520" max="768" width="11" style="269"/>
    <col min="769" max="769" width="1.875" style="269" customWidth="1"/>
    <col min="770" max="770" width="91.125" style="269" customWidth="1"/>
    <col min="771" max="774" width="11" style="269"/>
    <col min="775" max="775" width="4.125" style="269" customWidth="1"/>
    <col min="776" max="1024" width="11" style="269"/>
    <col min="1025" max="1025" width="1.875" style="269" customWidth="1"/>
    <col min="1026" max="1026" width="91.125" style="269" customWidth="1"/>
    <col min="1027" max="1030" width="11" style="269"/>
    <col min="1031" max="1031" width="4.125" style="269" customWidth="1"/>
    <col min="1032" max="1280" width="11" style="269"/>
    <col min="1281" max="1281" width="1.875" style="269" customWidth="1"/>
    <col min="1282" max="1282" width="91.125" style="269" customWidth="1"/>
    <col min="1283" max="1286" width="11" style="269"/>
    <col min="1287" max="1287" width="4.125" style="269" customWidth="1"/>
    <col min="1288" max="1536" width="11" style="269"/>
    <col min="1537" max="1537" width="1.875" style="269" customWidth="1"/>
    <col min="1538" max="1538" width="91.125" style="269" customWidth="1"/>
    <col min="1539" max="1542" width="11" style="269"/>
    <col min="1543" max="1543" width="4.125" style="269" customWidth="1"/>
    <col min="1544" max="1792" width="11" style="269"/>
    <col min="1793" max="1793" width="1.875" style="269" customWidth="1"/>
    <col min="1794" max="1794" width="91.125" style="269" customWidth="1"/>
    <col min="1795" max="1798" width="11" style="269"/>
    <col min="1799" max="1799" width="4.125" style="269" customWidth="1"/>
    <col min="1800" max="2048" width="11" style="269"/>
    <col min="2049" max="2049" width="1.875" style="269" customWidth="1"/>
    <col min="2050" max="2050" width="91.125" style="269" customWidth="1"/>
    <col min="2051" max="2054" width="11" style="269"/>
    <col min="2055" max="2055" width="4.125" style="269" customWidth="1"/>
    <col min="2056" max="2304" width="11" style="269"/>
    <col min="2305" max="2305" width="1.875" style="269" customWidth="1"/>
    <col min="2306" max="2306" width="91.125" style="269" customWidth="1"/>
    <col min="2307" max="2310" width="11" style="269"/>
    <col min="2311" max="2311" width="4.125" style="269" customWidth="1"/>
    <col min="2312" max="2560" width="11" style="269"/>
    <col min="2561" max="2561" width="1.875" style="269" customWidth="1"/>
    <col min="2562" max="2562" width="91.125" style="269" customWidth="1"/>
    <col min="2563" max="2566" width="11" style="269"/>
    <col min="2567" max="2567" width="4.125" style="269" customWidth="1"/>
    <col min="2568" max="2816" width="11" style="269"/>
    <col min="2817" max="2817" width="1.875" style="269" customWidth="1"/>
    <col min="2818" max="2818" width="91.125" style="269" customWidth="1"/>
    <col min="2819" max="2822" width="11" style="269"/>
    <col min="2823" max="2823" width="4.125" style="269" customWidth="1"/>
    <col min="2824" max="3072" width="11" style="269"/>
    <col min="3073" max="3073" width="1.875" style="269" customWidth="1"/>
    <col min="3074" max="3074" width="91.125" style="269" customWidth="1"/>
    <col min="3075" max="3078" width="11" style="269"/>
    <col min="3079" max="3079" width="4.125" style="269" customWidth="1"/>
    <col min="3080" max="3328" width="11" style="269"/>
    <col min="3329" max="3329" width="1.875" style="269" customWidth="1"/>
    <col min="3330" max="3330" width="91.125" style="269" customWidth="1"/>
    <col min="3331" max="3334" width="11" style="269"/>
    <col min="3335" max="3335" width="4.125" style="269" customWidth="1"/>
    <col min="3336" max="3584" width="11" style="269"/>
    <col min="3585" max="3585" width="1.875" style="269" customWidth="1"/>
    <col min="3586" max="3586" width="91.125" style="269" customWidth="1"/>
    <col min="3587" max="3590" width="11" style="269"/>
    <col min="3591" max="3591" width="4.125" style="269" customWidth="1"/>
    <col min="3592" max="3840" width="11" style="269"/>
    <col min="3841" max="3841" width="1.875" style="269" customWidth="1"/>
    <col min="3842" max="3842" width="91.125" style="269" customWidth="1"/>
    <col min="3843" max="3846" width="11" style="269"/>
    <col min="3847" max="3847" width="4.125" style="269" customWidth="1"/>
    <col min="3848" max="4096" width="11" style="269"/>
    <col min="4097" max="4097" width="1.875" style="269" customWidth="1"/>
    <col min="4098" max="4098" width="91.125" style="269" customWidth="1"/>
    <col min="4099" max="4102" width="11" style="269"/>
    <col min="4103" max="4103" width="4.125" style="269" customWidth="1"/>
    <col min="4104" max="4352" width="11" style="269"/>
    <col min="4353" max="4353" width="1.875" style="269" customWidth="1"/>
    <col min="4354" max="4354" width="91.125" style="269" customWidth="1"/>
    <col min="4355" max="4358" width="11" style="269"/>
    <col min="4359" max="4359" width="4.125" style="269" customWidth="1"/>
    <col min="4360" max="4608" width="11" style="269"/>
    <col min="4609" max="4609" width="1.875" style="269" customWidth="1"/>
    <col min="4610" max="4610" width="91.125" style="269" customWidth="1"/>
    <col min="4611" max="4614" width="11" style="269"/>
    <col min="4615" max="4615" width="4.125" style="269" customWidth="1"/>
    <col min="4616" max="4864" width="11" style="269"/>
    <col min="4865" max="4865" width="1.875" style="269" customWidth="1"/>
    <col min="4866" max="4866" width="91.125" style="269" customWidth="1"/>
    <col min="4867" max="4870" width="11" style="269"/>
    <col min="4871" max="4871" width="4.125" style="269" customWidth="1"/>
    <col min="4872" max="5120" width="11" style="269"/>
    <col min="5121" max="5121" width="1.875" style="269" customWidth="1"/>
    <col min="5122" max="5122" width="91.125" style="269" customWidth="1"/>
    <col min="5123" max="5126" width="11" style="269"/>
    <col min="5127" max="5127" width="4.125" style="269" customWidth="1"/>
    <col min="5128" max="5376" width="11" style="269"/>
    <col min="5377" max="5377" width="1.875" style="269" customWidth="1"/>
    <col min="5378" max="5378" width="91.125" style="269" customWidth="1"/>
    <col min="5379" max="5382" width="11" style="269"/>
    <col min="5383" max="5383" width="4.125" style="269" customWidth="1"/>
    <col min="5384" max="5632" width="11" style="269"/>
    <col min="5633" max="5633" width="1.875" style="269" customWidth="1"/>
    <col min="5634" max="5634" width="91.125" style="269" customWidth="1"/>
    <col min="5635" max="5638" width="11" style="269"/>
    <col min="5639" max="5639" width="4.125" style="269" customWidth="1"/>
    <col min="5640" max="5888" width="11" style="269"/>
    <col min="5889" max="5889" width="1.875" style="269" customWidth="1"/>
    <col min="5890" max="5890" width="91.125" style="269" customWidth="1"/>
    <col min="5891" max="5894" width="11" style="269"/>
    <col min="5895" max="5895" width="4.125" style="269" customWidth="1"/>
    <col min="5896" max="6144" width="11" style="269"/>
    <col min="6145" max="6145" width="1.875" style="269" customWidth="1"/>
    <col min="6146" max="6146" width="91.125" style="269" customWidth="1"/>
    <col min="6147" max="6150" width="11" style="269"/>
    <col min="6151" max="6151" width="4.125" style="269" customWidth="1"/>
    <col min="6152" max="6400" width="11" style="269"/>
    <col min="6401" max="6401" width="1.875" style="269" customWidth="1"/>
    <col min="6402" max="6402" width="91.125" style="269" customWidth="1"/>
    <col min="6403" max="6406" width="11" style="269"/>
    <col min="6407" max="6407" width="4.125" style="269" customWidth="1"/>
    <col min="6408" max="6656" width="11" style="269"/>
    <col min="6657" max="6657" width="1.875" style="269" customWidth="1"/>
    <col min="6658" max="6658" width="91.125" style="269" customWidth="1"/>
    <col min="6659" max="6662" width="11" style="269"/>
    <col min="6663" max="6663" width="4.125" style="269" customWidth="1"/>
    <col min="6664" max="6912" width="11" style="269"/>
    <col min="6913" max="6913" width="1.875" style="269" customWidth="1"/>
    <col min="6914" max="6914" width="91.125" style="269" customWidth="1"/>
    <col min="6915" max="6918" width="11" style="269"/>
    <col min="6919" max="6919" width="4.125" style="269" customWidth="1"/>
    <col min="6920" max="7168" width="11" style="269"/>
    <col min="7169" max="7169" width="1.875" style="269" customWidth="1"/>
    <col min="7170" max="7170" width="91.125" style="269" customWidth="1"/>
    <col min="7171" max="7174" width="11" style="269"/>
    <col min="7175" max="7175" width="4.125" style="269" customWidth="1"/>
    <col min="7176" max="7424" width="11" style="269"/>
    <col min="7425" max="7425" width="1.875" style="269" customWidth="1"/>
    <col min="7426" max="7426" width="91.125" style="269" customWidth="1"/>
    <col min="7427" max="7430" width="11" style="269"/>
    <col min="7431" max="7431" width="4.125" style="269" customWidth="1"/>
    <col min="7432" max="7680" width="11" style="269"/>
    <col min="7681" max="7681" width="1.875" style="269" customWidth="1"/>
    <col min="7682" max="7682" width="91.125" style="269" customWidth="1"/>
    <col min="7683" max="7686" width="11" style="269"/>
    <col min="7687" max="7687" width="4.125" style="269" customWidth="1"/>
    <col min="7688" max="7936" width="11" style="269"/>
    <col min="7937" max="7937" width="1.875" style="269" customWidth="1"/>
    <col min="7938" max="7938" width="91.125" style="269" customWidth="1"/>
    <col min="7939" max="7942" width="11" style="269"/>
    <col min="7943" max="7943" width="4.125" style="269" customWidth="1"/>
    <col min="7944" max="8192" width="11" style="269"/>
    <col min="8193" max="8193" width="1.875" style="269" customWidth="1"/>
    <col min="8194" max="8194" width="91.125" style="269" customWidth="1"/>
    <col min="8195" max="8198" width="11" style="269"/>
    <col min="8199" max="8199" width="4.125" style="269" customWidth="1"/>
    <col min="8200" max="8448" width="11" style="269"/>
    <col min="8449" max="8449" width="1.875" style="269" customWidth="1"/>
    <col min="8450" max="8450" width="91.125" style="269" customWidth="1"/>
    <col min="8451" max="8454" width="11" style="269"/>
    <col min="8455" max="8455" width="4.125" style="269" customWidth="1"/>
    <col min="8456" max="8704" width="11" style="269"/>
    <col min="8705" max="8705" width="1.875" style="269" customWidth="1"/>
    <col min="8706" max="8706" width="91.125" style="269" customWidth="1"/>
    <col min="8707" max="8710" width="11" style="269"/>
    <col min="8711" max="8711" width="4.125" style="269" customWidth="1"/>
    <col min="8712" max="8960" width="11" style="269"/>
    <col min="8961" max="8961" width="1.875" style="269" customWidth="1"/>
    <col min="8962" max="8962" width="91.125" style="269" customWidth="1"/>
    <col min="8963" max="8966" width="11" style="269"/>
    <col min="8967" max="8967" width="4.125" style="269" customWidth="1"/>
    <col min="8968" max="9216" width="11" style="269"/>
    <col min="9217" max="9217" width="1.875" style="269" customWidth="1"/>
    <col min="9218" max="9218" width="91.125" style="269" customWidth="1"/>
    <col min="9219" max="9222" width="11" style="269"/>
    <col min="9223" max="9223" width="4.125" style="269" customWidth="1"/>
    <col min="9224" max="9472" width="11" style="269"/>
    <col min="9473" max="9473" width="1.875" style="269" customWidth="1"/>
    <col min="9474" max="9474" width="91.125" style="269" customWidth="1"/>
    <col min="9475" max="9478" width="11" style="269"/>
    <col min="9479" max="9479" width="4.125" style="269" customWidth="1"/>
    <col min="9480" max="9728" width="11" style="269"/>
    <col min="9729" max="9729" width="1.875" style="269" customWidth="1"/>
    <col min="9730" max="9730" width="91.125" style="269" customWidth="1"/>
    <col min="9731" max="9734" width="11" style="269"/>
    <col min="9735" max="9735" width="4.125" style="269" customWidth="1"/>
    <col min="9736" max="9984" width="11" style="269"/>
    <col min="9985" max="9985" width="1.875" style="269" customWidth="1"/>
    <col min="9986" max="9986" width="91.125" style="269" customWidth="1"/>
    <col min="9987" max="9990" width="11" style="269"/>
    <col min="9991" max="9991" width="4.125" style="269" customWidth="1"/>
    <col min="9992" max="10240" width="11" style="269"/>
    <col min="10241" max="10241" width="1.875" style="269" customWidth="1"/>
    <col min="10242" max="10242" width="91.125" style="269" customWidth="1"/>
    <col min="10243" max="10246" width="11" style="269"/>
    <col min="10247" max="10247" width="4.125" style="269" customWidth="1"/>
    <col min="10248" max="10496" width="11" style="269"/>
    <col min="10497" max="10497" width="1.875" style="269" customWidth="1"/>
    <col min="10498" max="10498" width="91.125" style="269" customWidth="1"/>
    <col min="10499" max="10502" width="11" style="269"/>
    <col min="10503" max="10503" width="4.125" style="269" customWidth="1"/>
    <col min="10504" max="10752" width="11" style="269"/>
    <col min="10753" max="10753" width="1.875" style="269" customWidth="1"/>
    <col min="10754" max="10754" width="91.125" style="269" customWidth="1"/>
    <col min="10755" max="10758" width="11" style="269"/>
    <col min="10759" max="10759" width="4.125" style="269" customWidth="1"/>
    <col min="10760" max="11008" width="11" style="269"/>
    <col min="11009" max="11009" width="1.875" style="269" customWidth="1"/>
    <col min="11010" max="11010" width="91.125" style="269" customWidth="1"/>
    <col min="11011" max="11014" width="11" style="269"/>
    <col min="11015" max="11015" width="4.125" style="269" customWidth="1"/>
    <col min="11016" max="11264" width="11" style="269"/>
    <col min="11265" max="11265" width="1.875" style="269" customWidth="1"/>
    <col min="11266" max="11266" width="91.125" style="269" customWidth="1"/>
    <col min="11267" max="11270" width="11" style="269"/>
    <col min="11271" max="11271" width="4.125" style="269" customWidth="1"/>
    <col min="11272" max="11520" width="11" style="269"/>
    <col min="11521" max="11521" width="1.875" style="269" customWidth="1"/>
    <col min="11522" max="11522" width="91.125" style="269" customWidth="1"/>
    <col min="11523" max="11526" width="11" style="269"/>
    <col min="11527" max="11527" width="4.125" style="269" customWidth="1"/>
    <col min="11528" max="11776" width="11" style="269"/>
    <col min="11777" max="11777" width="1.875" style="269" customWidth="1"/>
    <col min="11778" max="11778" width="91.125" style="269" customWidth="1"/>
    <col min="11779" max="11782" width="11" style="269"/>
    <col min="11783" max="11783" width="4.125" style="269" customWidth="1"/>
    <col min="11784" max="12032" width="11" style="269"/>
    <col min="12033" max="12033" width="1.875" style="269" customWidth="1"/>
    <col min="12034" max="12034" width="91.125" style="269" customWidth="1"/>
    <col min="12035" max="12038" width="11" style="269"/>
    <col min="12039" max="12039" width="4.125" style="269" customWidth="1"/>
    <col min="12040" max="12288" width="11" style="269"/>
    <col min="12289" max="12289" width="1.875" style="269" customWidth="1"/>
    <col min="12290" max="12290" width="91.125" style="269" customWidth="1"/>
    <col min="12291" max="12294" width="11" style="269"/>
    <col min="12295" max="12295" width="4.125" style="269" customWidth="1"/>
    <col min="12296" max="12544" width="11" style="269"/>
    <col min="12545" max="12545" width="1.875" style="269" customWidth="1"/>
    <col min="12546" max="12546" width="91.125" style="269" customWidth="1"/>
    <col min="12547" max="12550" width="11" style="269"/>
    <col min="12551" max="12551" width="4.125" style="269" customWidth="1"/>
    <col min="12552" max="12800" width="11" style="269"/>
    <col min="12801" max="12801" width="1.875" style="269" customWidth="1"/>
    <col min="12802" max="12802" width="91.125" style="269" customWidth="1"/>
    <col min="12803" max="12806" width="11" style="269"/>
    <col min="12807" max="12807" width="4.125" style="269" customWidth="1"/>
    <col min="12808" max="13056" width="11" style="269"/>
    <col min="13057" max="13057" width="1.875" style="269" customWidth="1"/>
    <col min="13058" max="13058" width="91.125" style="269" customWidth="1"/>
    <col min="13059" max="13062" width="11" style="269"/>
    <col min="13063" max="13063" width="4.125" style="269" customWidth="1"/>
    <col min="13064" max="13312" width="11" style="269"/>
    <col min="13313" max="13313" width="1.875" style="269" customWidth="1"/>
    <col min="13314" max="13314" width="91.125" style="269" customWidth="1"/>
    <col min="13315" max="13318" width="11" style="269"/>
    <col min="13319" max="13319" width="4.125" style="269" customWidth="1"/>
    <col min="13320" max="13568" width="11" style="269"/>
    <col min="13569" max="13569" width="1.875" style="269" customWidth="1"/>
    <col min="13570" max="13570" width="91.125" style="269" customWidth="1"/>
    <col min="13571" max="13574" width="11" style="269"/>
    <col min="13575" max="13575" width="4.125" style="269" customWidth="1"/>
    <col min="13576" max="13824" width="11" style="269"/>
    <col min="13825" max="13825" width="1.875" style="269" customWidth="1"/>
    <col min="13826" max="13826" width="91.125" style="269" customWidth="1"/>
    <col min="13827" max="13830" width="11" style="269"/>
    <col min="13831" max="13831" width="4.125" style="269" customWidth="1"/>
    <col min="13832" max="14080" width="11" style="269"/>
    <col min="14081" max="14081" width="1.875" style="269" customWidth="1"/>
    <col min="14082" max="14082" width="91.125" style="269" customWidth="1"/>
    <col min="14083" max="14086" width="11" style="269"/>
    <col min="14087" max="14087" width="4.125" style="269" customWidth="1"/>
    <col min="14088" max="14336" width="11" style="269"/>
    <col min="14337" max="14337" width="1.875" style="269" customWidth="1"/>
    <col min="14338" max="14338" width="91.125" style="269" customWidth="1"/>
    <col min="14339" max="14342" width="11" style="269"/>
    <col min="14343" max="14343" width="4.125" style="269" customWidth="1"/>
    <col min="14344" max="14592" width="11" style="269"/>
    <col min="14593" max="14593" width="1.875" style="269" customWidth="1"/>
    <col min="14594" max="14594" width="91.125" style="269" customWidth="1"/>
    <col min="14595" max="14598" width="11" style="269"/>
    <col min="14599" max="14599" width="4.125" style="269" customWidth="1"/>
    <col min="14600" max="14848" width="11" style="269"/>
    <col min="14849" max="14849" width="1.875" style="269" customWidth="1"/>
    <col min="14850" max="14850" width="91.125" style="269" customWidth="1"/>
    <col min="14851" max="14854" width="11" style="269"/>
    <col min="14855" max="14855" width="4.125" style="269" customWidth="1"/>
    <col min="14856" max="15104" width="11" style="269"/>
    <col min="15105" max="15105" width="1.875" style="269" customWidth="1"/>
    <col min="15106" max="15106" width="91.125" style="269" customWidth="1"/>
    <col min="15107" max="15110" width="11" style="269"/>
    <col min="15111" max="15111" width="4.125" style="269" customWidth="1"/>
    <col min="15112" max="15360" width="11" style="269"/>
    <col min="15361" max="15361" width="1.875" style="269" customWidth="1"/>
    <col min="15362" max="15362" width="91.125" style="269" customWidth="1"/>
    <col min="15363" max="15366" width="11" style="269"/>
    <col min="15367" max="15367" width="4.125" style="269" customWidth="1"/>
    <col min="15368" max="15616" width="11" style="269"/>
    <col min="15617" max="15617" width="1.875" style="269" customWidth="1"/>
    <col min="15618" max="15618" width="91.125" style="269" customWidth="1"/>
    <col min="15619" max="15622" width="11" style="269"/>
    <col min="15623" max="15623" width="4.125" style="269" customWidth="1"/>
    <col min="15624" max="15872" width="11" style="269"/>
    <col min="15873" max="15873" width="1.875" style="269" customWidth="1"/>
    <col min="15874" max="15874" width="91.125" style="269" customWidth="1"/>
    <col min="15875" max="15878" width="11" style="269"/>
    <col min="15879" max="15879" width="4.125" style="269" customWidth="1"/>
    <col min="15880" max="16128" width="11" style="269"/>
    <col min="16129" max="16129" width="1.875" style="269" customWidth="1"/>
    <col min="16130" max="16130" width="91.125" style="269" customWidth="1"/>
    <col min="16131" max="16134" width="11" style="269"/>
    <col min="16135" max="16135" width="4.125" style="269" customWidth="1"/>
    <col min="16136" max="16384" width="11" style="269"/>
  </cols>
  <sheetData>
    <row r="1" spans="1:6" ht="39.75" customHeight="1">
      <c r="A1" s="319"/>
      <c r="B1" s="320" t="s">
        <v>101</v>
      </c>
    </row>
    <row r="2" spans="1:6" ht="25.5" customHeight="1">
      <c r="B2" s="270" t="s">
        <v>369</v>
      </c>
    </row>
    <row r="3" spans="1:6" ht="24.95" customHeight="1">
      <c r="A3" s="271"/>
      <c r="B3" s="291" t="s">
        <v>118</v>
      </c>
    </row>
    <row r="4" spans="1:6" ht="24.95" customHeight="1">
      <c r="A4" s="271"/>
      <c r="B4" s="279" t="s">
        <v>370</v>
      </c>
    </row>
    <row r="5" spans="1:6" ht="192" customHeight="1">
      <c r="A5" s="271"/>
      <c r="B5" s="273" t="s">
        <v>371</v>
      </c>
      <c r="C5" s="271"/>
      <c r="D5" s="271"/>
      <c r="E5" s="271"/>
      <c r="F5" s="271"/>
    </row>
    <row r="6" spans="1:6" s="282" customFormat="1" ht="24">
      <c r="A6" s="280"/>
      <c r="B6" s="281" t="s">
        <v>302</v>
      </c>
      <c r="C6" s="280"/>
      <c r="D6" s="280"/>
      <c r="E6" s="280"/>
      <c r="F6" s="280"/>
    </row>
    <row r="7" spans="1:6">
      <c r="A7" s="265"/>
      <c r="B7" s="271"/>
      <c r="C7" s="271"/>
      <c r="D7" s="271"/>
      <c r="E7" s="271"/>
      <c r="F7" s="271"/>
    </row>
    <row r="8" spans="1:6" ht="336.75">
      <c r="A8" s="266"/>
      <c r="B8" s="273" t="s">
        <v>372</v>
      </c>
      <c r="C8" s="271"/>
      <c r="D8" s="271"/>
      <c r="E8" s="271"/>
      <c r="F8" s="271"/>
    </row>
    <row r="9" spans="1:6" s="282" customFormat="1" ht="24">
      <c r="A9" s="280"/>
      <c r="B9" s="283" t="s">
        <v>117</v>
      </c>
      <c r="C9" s="280"/>
      <c r="D9" s="280"/>
      <c r="E9" s="280"/>
      <c r="F9" s="280"/>
    </row>
    <row r="10" spans="1:6">
      <c r="A10" s="271"/>
      <c r="B10" s="271"/>
      <c r="C10" s="271"/>
      <c r="D10" s="271"/>
      <c r="E10" s="271"/>
      <c r="F10" s="271"/>
    </row>
    <row r="11" spans="1:6">
      <c r="A11" s="271"/>
      <c r="B11" s="271"/>
      <c r="C11" s="271"/>
      <c r="D11" s="271"/>
      <c r="E11" s="271"/>
      <c r="F11" s="271"/>
    </row>
    <row r="12" spans="1:6">
      <c r="A12" s="271"/>
      <c r="B12" s="271"/>
      <c r="C12" s="271"/>
      <c r="D12" s="271"/>
      <c r="E12" s="271"/>
      <c r="F12" s="271"/>
    </row>
    <row r="13" spans="1:6">
      <c r="A13" s="271"/>
      <c r="B13" s="271"/>
      <c r="C13" s="271"/>
      <c r="D13" s="271"/>
      <c r="E13" s="271"/>
      <c r="F13" s="271"/>
    </row>
    <row r="14" spans="1:6">
      <c r="A14" s="271"/>
      <c r="B14" s="271"/>
      <c r="C14" s="271"/>
      <c r="D14" s="271"/>
      <c r="E14" s="271"/>
      <c r="F14" s="271"/>
    </row>
    <row r="15" spans="1:6">
      <c r="A15" s="271"/>
      <c r="B15" s="271"/>
      <c r="C15" s="271"/>
      <c r="D15" s="271"/>
      <c r="E15" s="271"/>
      <c r="F15" s="271"/>
    </row>
    <row r="16" spans="1:6">
      <c r="A16" s="267"/>
      <c r="B16" s="267"/>
      <c r="C16" s="267"/>
      <c r="D16" s="267"/>
      <c r="E16" s="267"/>
      <c r="F16" s="267"/>
    </row>
    <row r="17" spans="1:10">
      <c r="A17" s="271"/>
      <c r="B17" s="271"/>
      <c r="C17" s="271"/>
      <c r="D17" s="271"/>
      <c r="E17" s="271"/>
      <c r="F17" s="271"/>
    </row>
    <row r="18" spans="1:10">
      <c r="A18" s="271"/>
      <c r="B18" s="271"/>
      <c r="C18" s="271"/>
      <c r="D18" s="271"/>
      <c r="E18" s="271"/>
      <c r="F18" s="271"/>
    </row>
    <row r="19" spans="1:10" ht="8.1" customHeight="1">
      <c r="A19" s="271"/>
      <c r="B19" s="271"/>
      <c r="C19" s="271"/>
      <c r="D19" s="271"/>
      <c r="E19" s="271"/>
      <c r="F19" s="271"/>
    </row>
    <row r="20" spans="1:10" ht="13.5" customHeight="1">
      <c r="A20" s="271"/>
      <c r="B20" s="271"/>
      <c r="C20" s="271"/>
      <c r="D20" s="271"/>
      <c r="E20" s="271"/>
      <c r="F20" s="271"/>
    </row>
    <row r="21" spans="1:10">
      <c r="A21" s="271"/>
      <c r="B21" s="271"/>
      <c r="C21" s="271"/>
      <c r="D21" s="271"/>
      <c r="E21" s="271"/>
      <c r="F21" s="271"/>
    </row>
    <row r="22" spans="1:10">
      <c r="A22" s="271"/>
      <c r="B22" s="271"/>
      <c r="C22" s="271"/>
      <c r="D22" s="271"/>
      <c r="E22" s="271"/>
      <c r="F22" s="271"/>
      <c r="J22" s="278"/>
    </row>
    <row r="23" spans="1:10">
      <c r="A23" s="271"/>
      <c r="B23" s="271"/>
      <c r="C23" s="271"/>
      <c r="D23" s="271"/>
      <c r="E23" s="271"/>
      <c r="F23" s="271"/>
    </row>
    <row r="24" spans="1:10">
      <c r="A24" s="271"/>
      <c r="B24" s="271"/>
      <c r="C24" s="271"/>
      <c r="D24" s="271"/>
      <c r="E24" s="271"/>
      <c r="F24" s="271"/>
    </row>
    <row r="25" spans="1:10">
      <c r="A25" s="271"/>
      <c r="B25" s="271"/>
      <c r="C25" s="271"/>
      <c r="D25" s="271"/>
      <c r="E25" s="271"/>
      <c r="F25" s="271"/>
    </row>
    <row r="26" spans="1:10" ht="33" customHeight="1">
      <c r="A26" s="271"/>
      <c r="B26" s="271"/>
      <c r="C26" s="271"/>
      <c r="D26" s="271"/>
      <c r="E26" s="271"/>
      <c r="F26" s="271"/>
    </row>
    <row r="27" spans="1:10" ht="16.5" customHeight="1">
      <c r="A27" s="271"/>
      <c r="B27" s="271"/>
      <c r="C27" s="271"/>
      <c r="D27" s="271"/>
      <c r="E27" s="271"/>
      <c r="F27" s="271"/>
    </row>
    <row r="28" spans="1:10">
      <c r="A28" s="271"/>
      <c r="B28" s="271"/>
      <c r="C28" s="271"/>
      <c r="D28" s="271"/>
      <c r="E28" s="271"/>
      <c r="F28" s="271"/>
    </row>
    <row r="29" spans="1:10">
      <c r="A29" s="271"/>
      <c r="B29" s="271"/>
      <c r="C29" s="271"/>
      <c r="D29" s="271"/>
      <c r="E29" s="271"/>
      <c r="F29" s="271"/>
    </row>
    <row r="30" spans="1:10">
      <c r="A30" s="271"/>
      <c r="B30" s="271"/>
      <c r="C30" s="271"/>
      <c r="D30" s="271"/>
      <c r="E30" s="271"/>
      <c r="F30" s="271"/>
    </row>
    <row r="31" spans="1:10">
      <c r="A31" s="271"/>
      <c r="B31" s="271"/>
      <c r="C31" s="271"/>
      <c r="D31" s="271"/>
      <c r="E31" s="271"/>
      <c r="F31" s="271"/>
    </row>
    <row r="32" spans="1:10">
      <c r="A32" s="271"/>
      <c r="B32" s="271"/>
      <c r="C32" s="271"/>
      <c r="D32" s="271"/>
      <c r="E32" s="271"/>
      <c r="F32" s="271"/>
    </row>
    <row r="33" spans="1:6">
      <c r="A33" s="271"/>
      <c r="B33" s="271"/>
      <c r="C33" s="271"/>
      <c r="D33" s="271"/>
      <c r="E33" s="271"/>
      <c r="F33" s="271"/>
    </row>
    <row r="34" spans="1:6">
      <c r="A34" s="271"/>
      <c r="B34" s="271"/>
      <c r="C34" s="271"/>
      <c r="D34" s="271"/>
      <c r="E34" s="271"/>
      <c r="F34" s="271"/>
    </row>
    <row r="35" spans="1:6">
      <c r="A35" s="271"/>
      <c r="B35" s="271"/>
      <c r="C35" s="271"/>
      <c r="D35" s="271"/>
      <c r="E35" s="271"/>
      <c r="F35" s="271"/>
    </row>
    <row r="36" spans="1:6">
      <c r="A36" s="271"/>
      <c r="B36" s="271"/>
      <c r="C36" s="271"/>
      <c r="D36" s="271"/>
      <c r="E36" s="271"/>
      <c r="F36" s="271"/>
    </row>
    <row r="37" spans="1:6">
      <c r="A37" s="271"/>
      <c r="B37" s="271"/>
      <c r="C37" s="271"/>
      <c r="D37" s="271"/>
      <c r="E37" s="271"/>
      <c r="F37" s="271"/>
    </row>
    <row r="38" spans="1:6">
      <c r="A38" s="271"/>
      <c r="B38" s="271"/>
      <c r="C38" s="271"/>
      <c r="D38" s="271"/>
      <c r="E38" s="271"/>
      <c r="F38" s="271"/>
    </row>
    <row r="39" spans="1:6">
      <c r="A39" s="271"/>
      <c r="B39" s="271"/>
      <c r="C39" s="271"/>
      <c r="D39" s="271"/>
      <c r="E39" s="271"/>
      <c r="F39" s="271"/>
    </row>
    <row r="40" spans="1:6">
      <c r="A40" s="271"/>
      <c r="B40" s="271"/>
      <c r="C40" s="271"/>
      <c r="D40" s="271"/>
      <c r="E40" s="271"/>
      <c r="F40" s="271"/>
    </row>
    <row r="41" spans="1:6">
      <c r="A41" s="271"/>
      <c r="B41" s="271"/>
      <c r="C41" s="271"/>
      <c r="D41" s="271"/>
      <c r="E41" s="271"/>
      <c r="F41" s="271"/>
    </row>
    <row r="42" spans="1:6">
      <c r="A42" s="271"/>
      <c r="B42" s="271"/>
      <c r="C42" s="271"/>
      <c r="D42" s="271"/>
      <c r="E42" s="271"/>
      <c r="F42" s="271"/>
    </row>
    <row r="43" spans="1:6">
      <c r="A43" s="271"/>
      <c r="B43" s="271"/>
      <c r="C43" s="271"/>
      <c r="D43" s="271"/>
      <c r="E43" s="271"/>
      <c r="F43" s="271"/>
    </row>
    <row r="44" spans="1:6">
      <c r="A44" s="271"/>
      <c r="B44" s="271"/>
      <c r="C44" s="271"/>
      <c r="D44" s="271"/>
      <c r="E44" s="271"/>
      <c r="F44" s="271"/>
    </row>
    <row r="45" spans="1:6">
      <c r="A45" s="271"/>
      <c r="B45" s="271"/>
      <c r="C45" s="271"/>
      <c r="D45" s="271"/>
      <c r="E45" s="271"/>
      <c r="F45" s="271"/>
    </row>
    <row r="46" spans="1:6">
      <c r="A46" s="271"/>
      <c r="B46" s="271"/>
      <c r="C46" s="271"/>
      <c r="D46" s="271"/>
      <c r="E46" s="271"/>
      <c r="F46" s="271"/>
    </row>
    <row r="47" spans="1:6">
      <c r="A47" s="271"/>
      <c r="B47" s="271"/>
      <c r="C47" s="271"/>
      <c r="D47" s="271"/>
      <c r="E47" s="271"/>
      <c r="F47" s="271"/>
    </row>
    <row r="48" spans="1:6">
      <c r="A48" s="271"/>
      <c r="B48" s="271"/>
      <c r="C48" s="271"/>
      <c r="D48" s="271"/>
      <c r="E48" s="271"/>
      <c r="F48" s="271"/>
    </row>
    <row r="49" spans="1:6">
      <c r="A49" s="271"/>
      <c r="B49" s="271"/>
      <c r="C49" s="271"/>
      <c r="D49" s="271"/>
      <c r="E49" s="271"/>
      <c r="F49" s="271"/>
    </row>
    <row r="50" spans="1:6">
      <c r="A50" s="271"/>
      <c r="B50" s="271"/>
      <c r="C50" s="271"/>
      <c r="D50" s="271"/>
      <c r="E50" s="271"/>
      <c r="F50" s="271"/>
    </row>
    <row r="51" spans="1:6">
      <c r="A51" s="271"/>
      <c r="B51" s="271"/>
      <c r="C51" s="271"/>
      <c r="D51" s="271"/>
      <c r="E51" s="271"/>
      <c r="F51" s="271"/>
    </row>
    <row r="52" spans="1:6">
      <c r="A52" s="271"/>
      <c r="B52" s="271"/>
      <c r="C52" s="271"/>
      <c r="D52" s="271"/>
      <c r="E52" s="271"/>
      <c r="F52" s="271"/>
    </row>
    <row r="53" spans="1:6">
      <c r="A53" s="271"/>
      <c r="B53" s="271"/>
      <c r="C53" s="271"/>
      <c r="D53" s="271"/>
      <c r="E53" s="271"/>
      <c r="F53" s="271"/>
    </row>
    <row r="54" spans="1:6">
      <c r="A54" s="271"/>
      <c r="B54" s="271"/>
      <c r="C54" s="271"/>
      <c r="D54" s="271"/>
      <c r="E54" s="271"/>
      <c r="F54" s="271"/>
    </row>
    <row r="55" spans="1:6">
      <c r="A55" s="271"/>
      <c r="B55" s="271"/>
      <c r="C55" s="271"/>
      <c r="D55" s="271"/>
      <c r="E55" s="271"/>
      <c r="F55" s="271"/>
    </row>
    <row r="56" spans="1:6">
      <c r="A56" s="271"/>
      <c r="B56" s="271"/>
      <c r="C56" s="271"/>
      <c r="D56" s="271"/>
      <c r="E56" s="271"/>
      <c r="F56" s="271"/>
    </row>
    <row r="57" spans="1:6">
      <c r="A57" s="271"/>
      <c r="B57" s="271"/>
      <c r="C57" s="271"/>
      <c r="D57" s="271"/>
      <c r="E57" s="271"/>
      <c r="F57" s="271"/>
    </row>
    <row r="58" spans="1:6">
      <c r="A58" s="271"/>
      <c r="B58" s="271"/>
      <c r="C58" s="271"/>
      <c r="D58" s="271"/>
      <c r="E58" s="271"/>
      <c r="F58" s="271"/>
    </row>
    <row r="59" spans="1:6">
      <c r="A59" s="271"/>
      <c r="B59" s="271"/>
      <c r="C59" s="271"/>
      <c r="D59" s="271"/>
      <c r="E59" s="271"/>
      <c r="F59" s="271"/>
    </row>
    <row r="60" spans="1:6">
      <c r="A60" s="271"/>
      <c r="B60" s="271"/>
      <c r="C60" s="271"/>
      <c r="D60" s="271"/>
      <c r="E60" s="271"/>
      <c r="F60" s="271"/>
    </row>
    <row r="61" spans="1:6">
      <c r="A61" s="271"/>
      <c r="B61" s="271"/>
      <c r="C61" s="271"/>
      <c r="D61" s="271"/>
      <c r="E61" s="271"/>
      <c r="F61" s="271"/>
    </row>
    <row r="62" spans="1:6">
      <c r="A62" s="271"/>
      <c r="B62" s="271"/>
      <c r="C62" s="271"/>
      <c r="D62" s="271"/>
      <c r="E62" s="271"/>
      <c r="F62" s="271"/>
    </row>
    <row r="63" spans="1:6">
      <c r="A63" s="271"/>
      <c r="B63" s="271"/>
      <c r="C63" s="271"/>
      <c r="D63" s="271"/>
      <c r="E63" s="271"/>
      <c r="F63" s="271"/>
    </row>
    <row r="64" spans="1:6">
      <c r="A64" s="271"/>
      <c r="B64" s="271"/>
      <c r="C64" s="271"/>
      <c r="D64" s="271"/>
      <c r="E64" s="271"/>
      <c r="F64" s="271"/>
    </row>
    <row r="65" spans="1:6">
      <c r="A65" s="271"/>
      <c r="B65" s="271"/>
      <c r="C65" s="271"/>
      <c r="D65" s="271"/>
      <c r="E65" s="271"/>
      <c r="F65" s="271"/>
    </row>
    <row r="66" spans="1:6">
      <c r="A66" s="271"/>
      <c r="B66" s="271"/>
      <c r="C66" s="271"/>
      <c r="D66" s="271"/>
      <c r="E66" s="271"/>
      <c r="F66" s="271"/>
    </row>
    <row r="67" spans="1:6">
      <c r="A67" s="271"/>
      <c r="B67" s="271"/>
      <c r="C67" s="271"/>
      <c r="D67" s="271"/>
      <c r="E67" s="271"/>
      <c r="F67" s="271"/>
    </row>
    <row r="68" spans="1:6">
      <c r="A68" s="271"/>
      <c r="B68" s="271"/>
      <c r="C68" s="271"/>
      <c r="D68" s="271"/>
      <c r="E68" s="271"/>
      <c r="F68" s="271"/>
    </row>
    <row r="69" spans="1:6">
      <c r="A69" s="271"/>
      <c r="B69" s="271"/>
      <c r="C69" s="271"/>
      <c r="D69" s="271"/>
      <c r="E69" s="271"/>
      <c r="F69" s="271"/>
    </row>
    <row r="70" spans="1:6">
      <c r="A70" s="271"/>
      <c r="B70" s="271"/>
      <c r="C70" s="271"/>
      <c r="D70" s="271"/>
      <c r="E70" s="271"/>
      <c r="F70" s="271"/>
    </row>
    <row r="71" spans="1:6">
      <c r="A71" s="271"/>
      <c r="B71" s="271"/>
      <c r="C71" s="271"/>
      <c r="D71" s="271"/>
      <c r="E71" s="271"/>
      <c r="F71" s="271"/>
    </row>
    <row r="72" spans="1:6">
      <c r="A72" s="271"/>
      <c r="B72" s="271"/>
      <c r="C72" s="271"/>
      <c r="D72" s="271"/>
      <c r="E72" s="271"/>
      <c r="F72" s="271"/>
    </row>
    <row r="73" spans="1:6">
      <c r="A73" s="271"/>
      <c r="B73" s="271"/>
      <c r="C73" s="271"/>
      <c r="D73" s="271"/>
      <c r="E73" s="271"/>
      <c r="F73" s="271"/>
    </row>
    <row r="74" spans="1:6">
      <c r="A74" s="271"/>
      <c r="B74" s="271"/>
      <c r="C74" s="271"/>
      <c r="D74" s="271"/>
      <c r="E74" s="271"/>
      <c r="F74" s="271"/>
    </row>
    <row r="75" spans="1:6">
      <c r="A75" s="271"/>
      <c r="B75" s="271"/>
      <c r="C75" s="271"/>
      <c r="D75" s="271"/>
      <c r="E75" s="271"/>
      <c r="F75" s="271"/>
    </row>
    <row r="76" spans="1:6">
      <c r="A76" s="271"/>
      <c r="B76" s="271"/>
      <c r="C76" s="271"/>
      <c r="D76" s="271"/>
      <c r="E76" s="271"/>
      <c r="F76" s="271"/>
    </row>
    <row r="77" spans="1:6">
      <c r="A77" s="271"/>
      <c r="B77" s="271"/>
      <c r="C77" s="271"/>
      <c r="D77" s="271"/>
      <c r="E77" s="271"/>
      <c r="F77" s="271"/>
    </row>
    <row r="78" spans="1:6">
      <c r="A78" s="271"/>
      <c r="B78" s="271"/>
      <c r="C78" s="271"/>
      <c r="D78" s="271"/>
      <c r="E78" s="271"/>
      <c r="F78" s="271"/>
    </row>
    <row r="79" spans="1:6">
      <c r="A79" s="271"/>
      <c r="B79" s="271"/>
      <c r="C79" s="271"/>
      <c r="D79" s="271"/>
      <c r="E79" s="271"/>
      <c r="F79" s="271"/>
    </row>
    <row r="80" spans="1:6">
      <c r="A80" s="271"/>
      <c r="B80" s="271"/>
      <c r="C80" s="271"/>
      <c r="D80" s="271"/>
      <c r="E80" s="271"/>
      <c r="F80" s="271"/>
    </row>
    <row r="81" spans="1:6">
      <c r="A81" s="271"/>
      <c r="B81" s="271"/>
      <c r="C81" s="271"/>
      <c r="D81" s="271"/>
      <c r="E81" s="271"/>
      <c r="F81" s="271"/>
    </row>
    <row r="82" spans="1:6">
      <c r="A82" s="271"/>
      <c r="B82" s="271"/>
      <c r="C82" s="271"/>
      <c r="D82" s="271"/>
      <c r="E82" s="271"/>
      <c r="F82" s="271"/>
    </row>
    <row r="83" spans="1:6">
      <c r="A83" s="271"/>
      <c r="B83" s="271"/>
      <c r="C83" s="271"/>
      <c r="D83" s="271"/>
      <c r="E83" s="271"/>
      <c r="F83" s="271"/>
    </row>
    <row r="84" spans="1:6">
      <c r="A84" s="271"/>
      <c r="B84" s="271"/>
      <c r="C84" s="271"/>
      <c r="D84" s="271"/>
      <c r="E84" s="271"/>
      <c r="F84" s="271"/>
    </row>
    <row r="85" spans="1:6">
      <c r="A85" s="271"/>
      <c r="B85" s="271"/>
      <c r="C85" s="271"/>
      <c r="D85" s="271"/>
      <c r="E85" s="271"/>
      <c r="F85" s="271"/>
    </row>
    <row r="86" spans="1:6">
      <c r="A86" s="271"/>
      <c r="B86" s="271"/>
      <c r="C86" s="271"/>
      <c r="D86" s="271"/>
      <c r="E86" s="271"/>
      <c r="F86" s="271"/>
    </row>
    <row r="87" spans="1:6">
      <c r="A87" s="271"/>
      <c r="B87" s="271"/>
      <c r="C87" s="271"/>
      <c r="D87" s="271"/>
      <c r="E87" s="271"/>
      <c r="F87" s="271"/>
    </row>
    <row r="88" spans="1:6">
      <c r="A88" s="271"/>
      <c r="B88" s="271"/>
      <c r="C88" s="271"/>
      <c r="D88" s="271"/>
      <c r="E88" s="271"/>
      <c r="F88" s="271"/>
    </row>
    <row r="89" spans="1:6">
      <c r="A89" s="271"/>
      <c r="B89" s="271"/>
      <c r="C89" s="271"/>
      <c r="D89" s="271"/>
      <c r="E89" s="271"/>
      <c r="F89" s="271"/>
    </row>
    <row r="90" spans="1:6">
      <c r="A90" s="271"/>
      <c r="B90" s="271"/>
      <c r="C90" s="271"/>
      <c r="D90" s="271"/>
      <c r="E90" s="271"/>
      <c r="F90" s="271"/>
    </row>
    <row r="91" spans="1:6">
      <c r="A91" s="271"/>
      <c r="B91" s="271"/>
      <c r="C91" s="271"/>
      <c r="D91" s="271"/>
      <c r="E91" s="271"/>
      <c r="F91" s="271"/>
    </row>
    <row r="92" spans="1:6">
      <c r="A92" s="271"/>
      <c r="B92" s="271"/>
      <c r="C92" s="271"/>
      <c r="D92" s="271"/>
      <c r="E92" s="271"/>
      <c r="F92" s="271"/>
    </row>
    <row r="93" spans="1:6">
      <c r="A93" s="271"/>
      <c r="B93" s="271"/>
      <c r="C93" s="271"/>
      <c r="D93" s="271"/>
      <c r="E93" s="271"/>
      <c r="F93" s="271"/>
    </row>
    <row r="94" spans="1:6">
      <c r="A94" s="271"/>
      <c r="B94" s="271"/>
      <c r="C94" s="271"/>
      <c r="D94" s="271"/>
      <c r="E94" s="271"/>
      <c r="F94" s="271"/>
    </row>
    <row r="95" spans="1:6">
      <c r="A95" s="271"/>
      <c r="B95" s="271"/>
      <c r="C95" s="271"/>
      <c r="D95" s="271"/>
      <c r="E95" s="271"/>
      <c r="F95" s="271"/>
    </row>
    <row r="96" spans="1:6">
      <c r="A96" s="271"/>
      <c r="B96" s="271"/>
      <c r="C96" s="271"/>
      <c r="D96" s="271"/>
      <c r="E96" s="271"/>
      <c r="F96" s="271"/>
    </row>
    <row r="97" spans="1:6">
      <c r="A97" s="271"/>
      <c r="B97" s="271"/>
      <c r="C97" s="271"/>
      <c r="D97" s="271"/>
      <c r="E97" s="271"/>
      <c r="F97" s="271"/>
    </row>
    <row r="98" spans="1:6">
      <c r="A98" s="271"/>
      <c r="B98" s="271"/>
      <c r="C98" s="271"/>
      <c r="D98" s="271"/>
      <c r="E98" s="271"/>
      <c r="F98" s="271"/>
    </row>
    <row r="99" spans="1:6">
      <c r="A99" s="271"/>
      <c r="B99" s="271"/>
      <c r="C99" s="271"/>
      <c r="D99" s="271"/>
      <c r="E99" s="271"/>
      <c r="F99" s="271"/>
    </row>
    <row r="100" spans="1:6">
      <c r="A100" s="271"/>
      <c r="B100" s="271"/>
      <c r="C100" s="271"/>
      <c r="D100" s="271"/>
      <c r="E100" s="271"/>
      <c r="F100" s="271"/>
    </row>
    <row r="101" spans="1:6">
      <c r="A101" s="271"/>
      <c r="B101" s="271"/>
      <c r="C101" s="271"/>
      <c r="D101" s="271"/>
      <c r="E101" s="271"/>
      <c r="F101" s="271"/>
    </row>
    <row r="102" spans="1:6">
      <c r="A102" s="271"/>
      <c r="B102" s="271"/>
      <c r="C102" s="271"/>
      <c r="D102" s="271"/>
      <c r="E102" s="271"/>
      <c r="F102" s="271"/>
    </row>
    <row r="103" spans="1:6">
      <c r="A103" s="271"/>
      <c r="B103" s="271"/>
      <c r="C103" s="271"/>
      <c r="D103" s="271"/>
      <c r="E103" s="271"/>
      <c r="F103" s="271"/>
    </row>
    <row r="104" spans="1:6">
      <c r="A104" s="271"/>
      <c r="B104" s="271"/>
      <c r="C104" s="271"/>
      <c r="D104" s="271"/>
      <c r="E104" s="271"/>
      <c r="F104" s="271"/>
    </row>
    <row r="105" spans="1:6">
      <c r="A105" s="271"/>
      <c r="B105" s="271"/>
      <c r="C105" s="271"/>
      <c r="D105" s="271"/>
      <c r="E105" s="271"/>
      <c r="F105" s="271"/>
    </row>
    <row r="106" spans="1:6">
      <c r="A106" s="271"/>
      <c r="B106" s="271"/>
      <c r="C106" s="271"/>
      <c r="D106" s="271"/>
      <c r="E106" s="271"/>
      <c r="F106" s="271"/>
    </row>
    <row r="107" spans="1:6">
      <c r="A107" s="271"/>
      <c r="B107" s="271"/>
      <c r="C107" s="271"/>
      <c r="D107" s="271"/>
      <c r="E107" s="271"/>
      <c r="F107" s="271"/>
    </row>
    <row r="108" spans="1:6">
      <c r="A108" s="271"/>
      <c r="B108" s="271"/>
      <c r="C108" s="271"/>
      <c r="D108" s="271"/>
      <c r="E108" s="271"/>
      <c r="F108" s="271"/>
    </row>
    <row r="109" spans="1:6">
      <c r="A109" s="271"/>
      <c r="B109" s="271"/>
      <c r="C109" s="271"/>
      <c r="D109" s="271"/>
      <c r="E109" s="271"/>
      <c r="F109" s="271"/>
    </row>
    <row r="110" spans="1:6">
      <c r="A110" s="271"/>
      <c r="B110" s="271"/>
      <c r="C110" s="271"/>
      <c r="D110" s="271"/>
      <c r="E110" s="271"/>
      <c r="F110" s="271"/>
    </row>
    <row r="111" spans="1:6">
      <c r="A111" s="271"/>
      <c r="B111" s="271"/>
      <c r="C111" s="271"/>
      <c r="D111" s="271"/>
      <c r="E111" s="271"/>
      <c r="F111" s="271"/>
    </row>
    <row r="112" spans="1:6">
      <c r="A112" s="271"/>
      <c r="B112" s="271"/>
      <c r="C112" s="271"/>
      <c r="D112" s="271"/>
      <c r="E112" s="271"/>
      <c r="F112" s="271"/>
    </row>
    <row r="113" spans="1:6">
      <c r="A113" s="271"/>
      <c r="B113" s="271"/>
      <c r="C113" s="271"/>
      <c r="D113" s="271"/>
      <c r="E113" s="271"/>
      <c r="F113" s="271"/>
    </row>
    <row r="114" spans="1:6">
      <c r="A114" s="271"/>
      <c r="B114" s="271"/>
      <c r="C114" s="271"/>
      <c r="D114" s="271"/>
      <c r="E114" s="271"/>
      <c r="F114" s="271"/>
    </row>
    <row r="115" spans="1:6">
      <c r="A115" s="271"/>
      <c r="B115" s="271"/>
      <c r="C115" s="271"/>
      <c r="D115" s="271"/>
      <c r="E115" s="271"/>
      <c r="F115" s="271"/>
    </row>
    <row r="116" spans="1:6">
      <c r="A116" s="271"/>
      <c r="B116" s="271"/>
      <c r="C116" s="271"/>
      <c r="D116" s="271"/>
      <c r="E116" s="271"/>
      <c r="F116" s="271"/>
    </row>
    <row r="117" spans="1:6">
      <c r="A117" s="271"/>
      <c r="B117" s="271"/>
      <c r="C117" s="271"/>
      <c r="D117" s="271"/>
      <c r="E117" s="271"/>
      <c r="F117" s="271"/>
    </row>
    <row r="118" spans="1:6">
      <c r="A118" s="271"/>
      <c r="B118" s="271"/>
      <c r="C118" s="271"/>
      <c r="D118" s="271"/>
      <c r="E118" s="271"/>
      <c r="F118" s="271"/>
    </row>
    <row r="119" spans="1:6">
      <c r="A119" s="271"/>
      <c r="B119" s="271"/>
      <c r="C119" s="271"/>
      <c r="D119" s="271"/>
      <c r="E119" s="271"/>
      <c r="F119" s="271"/>
    </row>
    <row r="120" spans="1:6">
      <c r="A120" s="271"/>
      <c r="B120" s="271"/>
      <c r="C120" s="271"/>
      <c r="D120" s="271"/>
      <c r="E120" s="271"/>
      <c r="F120" s="271"/>
    </row>
    <row r="121" spans="1:6">
      <c r="A121" s="271"/>
      <c r="B121" s="271"/>
      <c r="C121" s="271"/>
      <c r="D121" s="271"/>
      <c r="E121" s="271"/>
      <c r="F121" s="271"/>
    </row>
    <row r="122" spans="1:6">
      <c r="A122" s="271"/>
      <c r="B122" s="271"/>
      <c r="C122" s="271"/>
      <c r="D122" s="271"/>
      <c r="E122" s="271"/>
      <c r="F122" s="271"/>
    </row>
    <row r="123" spans="1:6">
      <c r="A123" s="271"/>
      <c r="B123" s="271"/>
      <c r="C123" s="271"/>
      <c r="D123" s="271"/>
      <c r="E123" s="271"/>
      <c r="F123" s="271"/>
    </row>
    <row r="124" spans="1:6">
      <c r="A124" s="271"/>
      <c r="B124" s="271"/>
      <c r="C124" s="271"/>
      <c r="D124" s="271"/>
      <c r="E124" s="271"/>
      <c r="F124" s="271"/>
    </row>
    <row r="125" spans="1:6">
      <c r="A125" s="271"/>
      <c r="B125" s="271"/>
      <c r="C125" s="271"/>
      <c r="D125" s="271"/>
      <c r="E125" s="271"/>
      <c r="F125" s="271"/>
    </row>
    <row r="126" spans="1:6">
      <c r="A126" s="271"/>
      <c r="B126" s="271"/>
      <c r="C126" s="271"/>
      <c r="D126" s="271"/>
      <c r="E126" s="271"/>
      <c r="F126" s="271"/>
    </row>
    <row r="127" spans="1:6">
      <c r="A127" s="271"/>
      <c r="B127" s="271"/>
      <c r="C127" s="271"/>
      <c r="D127" s="271"/>
      <c r="E127" s="271"/>
      <c r="F127" s="271"/>
    </row>
    <row r="128" spans="1:6">
      <c r="A128" s="271"/>
      <c r="B128" s="271"/>
      <c r="C128" s="271"/>
      <c r="D128" s="271"/>
      <c r="E128" s="271"/>
      <c r="F128" s="271"/>
    </row>
    <row r="129" spans="1:6">
      <c r="A129" s="271"/>
      <c r="B129" s="271"/>
      <c r="C129" s="271"/>
      <c r="D129" s="271"/>
      <c r="E129" s="271"/>
      <c r="F129" s="271"/>
    </row>
    <row r="130" spans="1:6">
      <c r="A130" s="271"/>
      <c r="B130" s="271"/>
      <c r="C130" s="271"/>
      <c r="D130" s="271"/>
      <c r="E130" s="271"/>
      <c r="F130" s="271"/>
    </row>
    <row r="131" spans="1:6">
      <c r="A131" s="271"/>
      <c r="B131" s="271"/>
      <c r="C131" s="271"/>
      <c r="D131" s="271"/>
      <c r="E131" s="271"/>
      <c r="F131" s="271"/>
    </row>
    <row r="132" spans="1:6">
      <c r="A132" s="271"/>
      <c r="B132" s="271"/>
      <c r="C132" s="271"/>
      <c r="D132" s="271"/>
      <c r="E132" s="271"/>
      <c r="F132" s="271"/>
    </row>
    <row r="133" spans="1:6">
      <c r="A133" s="271"/>
      <c r="B133" s="271"/>
      <c r="C133" s="271"/>
      <c r="D133" s="271"/>
      <c r="E133" s="271"/>
      <c r="F133" s="271"/>
    </row>
    <row r="134" spans="1:6">
      <c r="A134" s="271"/>
      <c r="B134" s="271"/>
      <c r="C134" s="271"/>
      <c r="D134" s="271"/>
      <c r="E134" s="271"/>
      <c r="F134" s="271"/>
    </row>
    <row r="135" spans="1:6">
      <c r="A135" s="271"/>
      <c r="B135" s="271"/>
      <c r="C135" s="271"/>
      <c r="D135" s="271"/>
      <c r="E135" s="271"/>
      <c r="F135" s="271"/>
    </row>
    <row r="136" spans="1:6">
      <c r="A136" s="271"/>
      <c r="B136" s="271"/>
      <c r="C136" s="271"/>
      <c r="D136" s="271"/>
      <c r="E136" s="271"/>
      <c r="F136" s="271"/>
    </row>
    <row r="137" spans="1:6">
      <c r="A137" s="271"/>
      <c r="B137" s="271"/>
      <c r="C137" s="271"/>
      <c r="D137" s="271"/>
      <c r="E137" s="271"/>
      <c r="F137" s="271"/>
    </row>
    <row r="138" spans="1:6">
      <c r="A138" s="271"/>
      <c r="B138" s="271"/>
      <c r="C138" s="271"/>
      <c r="D138" s="271"/>
      <c r="E138" s="271"/>
      <c r="F138" s="271"/>
    </row>
    <row r="139" spans="1:6">
      <c r="A139" s="271"/>
      <c r="B139" s="271"/>
      <c r="C139" s="271"/>
      <c r="D139" s="271"/>
      <c r="E139" s="271"/>
      <c r="F139" s="271"/>
    </row>
    <row r="140" spans="1:6">
      <c r="A140" s="271"/>
      <c r="B140" s="271"/>
      <c r="C140" s="271"/>
      <c r="D140" s="271"/>
      <c r="E140" s="271"/>
      <c r="F140" s="271"/>
    </row>
    <row r="141" spans="1:6">
      <c r="A141" s="271"/>
      <c r="B141" s="271"/>
      <c r="C141" s="271"/>
      <c r="D141" s="271"/>
      <c r="E141" s="271"/>
      <c r="F141" s="271"/>
    </row>
    <row r="142" spans="1:6">
      <c r="A142" s="271"/>
      <c r="B142" s="271"/>
      <c r="C142" s="271"/>
      <c r="D142" s="271"/>
      <c r="E142" s="271"/>
      <c r="F142" s="271"/>
    </row>
    <row r="143" spans="1:6">
      <c r="A143" s="271"/>
      <c r="B143" s="271"/>
      <c r="C143" s="271"/>
      <c r="D143" s="271"/>
      <c r="E143" s="271"/>
      <c r="F143" s="271"/>
    </row>
    <row r="144" spans="1:6">
      <c r="A144" s="271"/>
      <c r="B144" s="271"/>
      <c r="C144" s="271"/>
      <c r="D144" s="271"/>
      <c r="E144" s="271"/>
      <c r="F144" s="271"/>
    </row>
    <row r="145" spans="1:6">
      <c r="A145" s="271"/>
      <c r="B145" s="271"/>
      <c r="C145" s="271"/>
      <c r="D145" s="271"/>
      <c r="E145" s="271"/>
      <c r="F145" s="271"/>
    </row>
    <row r="146" spans="1:6">
      <c r="A146" s="271"/>
      <c r="B146" s="271"/>
      <c r="C146" s="271"/>
      <c r="D146" s="271"/>
      <c r="E146" s="271"/>
      <c r="F146" s="271"/>
    </row>
    <row r="147" spans="1:6">
      <c r="A147" s="271"/>
      <c r="B147" s="271"/>
      <c r="C147" s="271"/>
      <c r="D147" s="271"/>
      <c r="E147" s="271"/>
      <c r="F147" s="271"/>
    </row>
    <row r="148" spans="1:6">
      <c r="A148" s="271"/>
      <c r="B148" s="271"/>
      <c r="C148" s="271"/>
      <c r="D148" s="271"/>
      <c r="E148" s="271"/>
      <c r="F148" s="271"/>
    </row>
    <row r="149" spans="1:6">
      <c r="A149" s="271"/>
      <c r="B149" s="271"/>
      <c r="C149" s="271"/>
      <c r="D149" s="271"/>
      <c r="E149" s="271"/>
      <c r="F149" s="271"/>
    </row>
    <row r="150" spans="1:6">
      <c r="A150" s="271"/>
      <c r="B150" s="271"/>
      <c r="C150" s="271"/>
      <c r="D150" s="271"/>
      <c r="E150" s="271"/>
      <c r="F150" s="271"/>
    </row>
    <row r="151" spans="1:6">
      <c r="A151" s="271"/>
      <c r="B151" s="271"/>
      <c r="C151" s="271"/>
      <c r="D151" s="271"/>
      <c r="E151" s="271"/>
      <c r="F151" s="271"/>
    </row>
    <row r="152" spans="1:6">
      <c r="A152" s="271"/>
      <c r="B152" s="271"/>
      <c r="C152" s="271"/>
      <c r="D152" s="271"/>
      <c r="E152" s="271"/>
      <c r="F152" s="271"/>
    </row>
    <row r="153" spans="1:6">
      <c r="A153" s="271"/>
      <c r="B153" s="271"/>
      <c r="C153" s="271"/>
      <c r="D153" s="271"/>
      <c r="E153" s="271"/>
      <c r="F153" s="271"/>
    </row>
    <row r="154" spans="1:6">
      <c r="A154" s="271"/>
      <c r="B154" s="271"/>
      <c r="C154" s="271"/>
      <c r="D154" s="271"/>
      <c r="E154" s="271"/>
      <c r="F154" s="271"/>
    </row>
    <row r="155" spans="1:6">
      <c r="A155" s="271"/>
      <c r="B155" s="271"/>
      <c r="C155" s="271"/>
      <c r="D155" s="271"/>
      <c r="E155" s="271"/>
      <c r="F155" s="271"/>
    </row>
    <row r="156" spans="1:6">
      <c r="A156" s="271"/>
      <c r="B156" s="271"/>
      <c r="C156" s="271"/>
      <c r="D156" s="271"/>
      <c r="E156" s="271"/>
      <c r="F156" s="271"/>
    </row>
    <row r="157" spans="1:6">
      <c r="A157" s="271"/>
      <c r="B157" s="271"/>
      <c r="C157" s="271"/>
      <c r="D157" s="271"/>
      <c r="E157" s="271"/>
      <c r="F157" s="271"/>
    </row>
    <row r="158" spans="1:6">
      <c r="A158" s="271"/>
      <c r="B158" s="271"/>
      <c r="C158" s="271"/>
      <c r="D158" s="271"/>
      <c r="E158" s="271"/>
      <c r="F158" s="271"/>
    </row>
    <row r="159" spans="1:6">
      <c r="A159" s="271"/>
      <c r="B159" s="271"/>
      <c r="C159" s="271"/>
      <c r="D159" s="271"/>
      <c r="E159" s="271"/>
      <c r="F159" s="271"/>
    </row>
    <row r="160" spans="1:6">
      <c r="A160" s="271"/>
      <c r="B160" s="271"/>
      <c r="C160" s="271"/>
      <c r="D160" s="271"/>
      <c r="E160" s="271"/>
      <c r="F160" s="271"/>
    </row>
    <row r="161" spans="1:6">
      <c r="A161" s="271"/>
      <c r="B161" s="271"/>
      <c r="C161" s="271"/>
      <c r="D161" s="271"/>
      <c r="E161" s="271"/>
      <c r="F161" s="271"/>
    </row>
    <row r="162" spans="1:6">
      <c r="A162" s="271"/>
      <c r="B162" s="271"/>
      <c r="C162" s="271"/>
      <c r="D162" s="271"/>
      <c r="E162" s="271"/>
      <c r="F162" s="271"/>
    </row>
    <row r="163" spans="1:6">
      <c r="A163" s="271"/>
      <c r="B163" s="271"/>
      <c r="C163" s="271"/>
      <c r="D163" s="271"/>
      <c r="E163" s="271"/>
      <c r="F163" s="271"/>
    </row>
    <row r="164" spans="1:6">
      <c r="A164" s="271"/>
      <c r="B164" s="271"/>
      <c r="C164" s="271"/>
      <c r="D164" s="271"/>
      <c r="E164" s="271"/>
      <c r="F164" s="271"/>
    </row>
    <row r="165" spans="1:6">
      <c r="A165" s="271"/>
      <c r="B165" s="271"/>
      <c r="C165" s="271"/>
      <c r="D165" s="271"/>
      <c r="E165" s="271"/>
      <c r="F165" s="271"/>
    </row>
    <row r="166" spans="1:6">
      <c r="A166" s="271"/>
      <c r="B166" s="271"/>
      <c r="C166" s="271"/>
      <c r="D166" s="271"/>
      <c r="E166" s="271"/>
      <c r="F166" s="271"/>
    </row>
    <row r="167" spans="1:6">
      <c r="A167" s="271"/>
      <c r="B167" s="271"/>
      <c r="C167" s="271"/>
      <c r="D167" s="271"/>
      <c r="E167" s="271"/>
      <c r="F167" s="271"/>
    </row>
    <row r="168" spans="1:6">
      <c r="A168" s="271"/>
      <c r="B168" s="271"/>
      <c r="C168" s="271"/>
      <c r="D168" s="271"/>
      <c r="E168" s="271"/>
      <c r="F168" s="271"/>
    </row>
    <row r="169" spans="1:6">
      <c r="A169" s="271"/>
      <c r="B169" s="271"/>
      <c r="C169" s="271"/>
      <c r="D169" s="271"/>
      <c r="E169" s="271"/>
      <c r="F169" s="271"/>
    </row>
    <row r="170" spans="1:6">
      <c r="A170" s="271"/>
      <c r="B170" s="271"/>
      <c r="C170" s="271"/>
      <c r="D170" s="271"/>
      <c r="E170" s="271"/>
      <c r="F170" s="271"/>
    </row>
    <row r="171" spans="1:6">
      <c r="A171" s="271"/>
      <c r="B171" s="271"/>
      <c r="C171" s="271"/>
      <c r="D171" s="271"/>
      <c r="E171" s="271"/>
      <c r="F171" s="271"/>
    </row>
    <row r="172" spans="1:6">
      <c r="A172" s="271"/>
      <c r="B172" s="271"/>
      <c r="C172" s="271"/>
      <c r="D172" s="271"/>
      <c r="E172" s="271"/>
      <c r="F172" s="271"/>
    </row>
    <row r="173" spans="1:6">
      <c r="A173" s="271"/>
      <c r="B173" s="271"/>
      <c r="C173" s="271"/>
      <c r="D173" s="271"/>
      <c r="E173" s="271"/>
      <c r="F173" s="271"/>
    </row>
    <row r="174" spans="1:6">
      <c r="A174" s="271"/>
      <c r="B174" s="271"/>
      <c r="C174" s="271"/>
      <c r="D174" s="271"/>
      <c r="E174" s="271"/>
      <c r="F174" s="271"/>
    </row>
    <row r="175" spans="1:6">
      <c r="A175" s="271"/>
      <c r="B175" s="271"/>
      <c r="C175" s="271"/>
      <c r="D175" s="271"/>
      <c r="E175" s="271"/>
      <c r="F175" s="271"/>
    </row>
    <row r="176" spans="1:6">
      <c r="A176" s="271"/>
      <c r="B176" s="271"/>
      <c r="C176" s="271"/>
      <c r="D176" s="271"/>
      <c r="E176" s="271"/>
      <c r="F176" s="271"/>
    </row>
    <row r="177" spans="1:6">
      <c r="A177" s="271"/>
      <c r="B177" s="271"/>
      <c r="C177" s="271"/>
      <c r="D177" s="271"/>
      <c r="E177" s="271"/>
      <c r="F177" s="271"/>
    </row>
    <row r="178" spans="1:6">
      <c r="A178" s="271"/>
      <c r="B178" s="271"/>
      <c r="C178" s="271"/>
      <c r="D178" s="271"/>
      <c r="E178" s="271"/>
      <c r="F178" s="271"/>
    </row>
    <row r="179" spans="1:6">
      <c r="A179" s="271"/>
      <c r="B179" s="271"/>
      <c r="C179" s="271"/>
      <c r="D179" s="271"/>
      <c r="E179" s="271"/>
      <c r="F179" s="271"/>
    </row>
    <row r="180" spans="1:6">
      <c r="A180" s="271"/>
      <c r="B180" s="271"/>
      <c r="C180" s="271"/>
      <c r="D180" s="271"/>
      <c r="E180" s="271"/>
      <c r="F180" s="271"/>
    </row>
    <row r="181" spans="1:6">
      <c r="A181" s="271"/>
      <c r="B181" s="271"/>
      <c r="C181" s="271"/>
      <c r="D181" s="271"/>
      <c r="E181" s="271"/>
      <c r="F181" s="271"/>
    </row>
    <row r="182" spans="1:6">
      <c r="A182" s="271"/>
      <c r="B182" s="271"/>
      <c r="C182" s="271"/>
      <c r="D182" s="271"/>
      <c r="E182" s="271"/>
      <c r="F182" s="271"/>
    </row>
    <row r="183" spans="1:6">
      <c r="A183" s="271"/>
      <c r="B183" s="271"/>
      <c r="C183" s="271"/>
      <c r="D183" s="271"/>
      <c r="E183" s="271"/>
      <c r="F183" s="271"/>
    </row>
    <row r="184" spans="1:6">
      <c r="A184" s="271"/>
      <c r="B184" s="271"/>
      <c r="C184" s="271"/>
      <c r="D184" s="271"/>
      <c r="E184" s="271"/>
      <c r="F184" s="271"/>
    </row>
    <row r="185" spans="1:6">
      <c r="A185" s="271"/>
      <c r="B185" s="271"/>
      <c r="C185" s="271"/>
      <c r="D185" s="271"/>
      <c r="E185" s="271"/>
      <c r="F185" s="271"/>
    </row>
    <row r="186" spans="1:6">
      <c r="A186" s="271"/>
      <c r="B186" s="271"/>
      <c r="C186" s="271"/>
      <c r="D186" s="271"/>
      <c r="E186" s="271"/>
      <c r="F186" s="271"/>
    </row>
    <row r="187" spans="1:6">
      <c r="A187" s="271"/>
      <c r="B187" s="271"/>
      <c r="C187" s="271"/>
      <c r="D187" s="271"/>
      <c r="E187" s="271"/>
      <c r="F187" s="271"/>
    </row>
    <row r="188" spans="1:6">
      <c r="A188" s="271"/>
      <c r="B188" s="271"/>
      <c r="C188" s="271"/>
      <c r="D188" s="271"/>
      <c r="E188" s="271"/>
      <c r="F188" s="271"/>
    </row>
    <row r="189" spans="1:6">
      <c r="A189" s="271"/>
      <c r="B189" s="271"/>
      <c r="C189" s="271"/>
      <c r="D189" s="271"/>
      <c r="E189" s="271"/>
      <c r="F189" s="271"/>
    </row>
    <row r="190" spans="1:6">
      <c r="A190" s="271"/>
      <c r="B190" s="271"/>
      <c r="C190" s="271"/>
      <c r="D190" s="271"/>
      <c r="E190" s="271"/>
      <c r="F190" s="271"/>
    </row>
    <row r="191" spans="1:6">
      <c r="A191" s="271"/>
      <c r="B191" s="271"/>
      <c r="C191" s="271"/>
      <c r="D191" s="271"/>
      <c r="E191" s="271"/>
      <c r="F191" s="271"/>
    </row>
    <row r="192" spans="1:6">
      <c r="A192" s="271"/>
      <c r="B192" s="271"/>
      <c r="C192" s="271"/>
      <c r="D192" s="271"/>
      <c r="E192" s="271"/>
      <c r="F192" s="271"/>
    </row>
    <row r="193" spans="1:6">
      <c r="A193" s="271"/>
      <c r="B193" s="271"/>
      <c r="C193" s="271"/>
      <c r="D193" s="271"/>
      <c r="E193" s="271"/>
      <c r="F193" s="271"/>
    </row>
    <row r="194" spans="1:6">
      <c r="A194" s="271"/>
      <c r="B194" s="271"/>
      <c r="C194" s="271"/>
      <c r="D194" s="271"/>
      <c r="E194" s="271"/>
      <c r="F194" s="271"/>
    </row>
    <row r="195" spans="1:6">
      <c r="A195" s="271"/>
      <c r="B195" s="271"/>
      <c r="C195" s="271"/>
      <c r="D195" s="271"/>
      <c r="E195" s="271"/>
      <c r="F195" s="271"/>
    </row>
    <row r="196" spans="1:6">
      <c r="A196" s="271"/>
      <c r="B196" s="271"/>
      <c r="C196" s="271"/>
      <c r="D196" s="271"/>
      <c r="E196" s="271"/>
      <c r="F196" s="271"/>
    </row>
    <row r="197" spans="1:6">
      <c r="A197" s="271"/>
      <c r="B197" s="271"/>
      <c r="C197" s="271"/>
      <c r="D197" s="271"/>
      <c r="E197" s="271"/>
      <c r="F197" s="271"/>
    </row>
    <row r="198" spans="1:6">
      <c r="A198" s="271"/>
      <c r="B198" s="271"/>
      <c r="C198" s="271"/>
      <c r="D198" s="271"/>
      <c r="E198" s="271"/>
      <c r="F198" s="271"/>
    </row>
    <row r="199" spans="1:6">
      <c r="A199" s="271"/>
      <c r="B199" s="271"/>
      <c r="C199" s="271"/>
      <c r="D199" s="271"/>
      <c r="E199" s="271"/>
      <c r="F199" s="271"/>
    </row>
    <row r="200" spans="1:6">
      <c r="A200" s="271"/>
      <c r="B200" s="271"/>
      <c r="C200" s="271"/>
      <c r="D200" s="271"/>
      <c r="E200" s="271"/>
      <c r="F200" s="271"/>
    </row>
    <row r="201" spans="1:6">
      <c r="A201" s="271"/>
      <c r="B201" s="271"/>
      <c r="C201" s="271"/>
      <c r="D201" s="271"/>
      <c r="E201" s="271"/>
      <c r="F201" s="271"/>
    </row>
    <row r="202" spans="1:6">
      <c r="A202" s="271"/>
      <c r="B202" s="271"/>
      <c r="C202" s="271"/>
      <c r="D202" s="271"/>
      <c r="E202" s="271"/>
      <c r="F202" s="271"/>
    </row>
    <row r="203" spans="1:6">
      <c r="A203" s="271"/>
      <c r="B203" s="271"/>
      <c r="C203" s="271"/>
      <c r="D203" s="271"/>
      <c r="E203" s="271"/>
      <c r="F203" s="271"/>
    </row>
    <row r="204" spans="1:6">
      <c r="A204" s="271"/>
      <c r="B204" s="271"/>
      <c r="C204" s="271"/>
      <c r="D204" s="271"/>
      <c r="E204" s="271"/>
      <c r="F204" s="271"/>
    </row>
    <row r="205" spans="1:6">
      <c r="A205" s="271"/>
      <c r="B205" s="271"/>
      <c r="C205" s="271"/>
      <c r="D205" s="271"/>
      <c r="E205" s="271"/>
      <c r="F205" s="271"/>
    </row>
    <row r="206" spans="1:6">
      <c r="A206" s="271"/>
      <c r="B206" s="271"/>
      <c r="C206" s="271"/>
      <c r="D206" s="271"/>
      <c r="E206" s="271"/>
      <c r="F206" s="271"/>
    </row>
    <row r="207" spans="1:6">
      <c r="A207" s="271"/>
      <c r="B207" s="271"/>
      <c r="C207" s="271"/>
      <c r="D207" s="271"/>
      <c r="E207" s="271"/>
      <c r="F207" s="271"/>
    </row>
    <row r="208" spans="1:6">
      <c r="A208" s="271"/>
      <c r="B208" s="271"/>
      <c r="C208" s="271"/>
      <c r="D208" s="271"/>
      <c r="E208" s="271"/>
      <c r="F208" s="271"/>
    </row>
    <row r="209" spans="1:6">
      <c r="A209" s="271"/>
      <c r="B209" s="271"/>
      <c r="C209" s="271"/>
      <c r="D209" s="271"/>
      <c r="E209" s="271"/>
      <c r="F209" s="271"/>
    </row>
    <row r="210" spans="1:6">
      <c r="A210" s="271"/>
      <c r="B210" s="271"/>
      <c r="C210" s="271"/>
      <c r="D210" s="271"/>
      <c r="E210" s="271"/>
      <c r="F210" s="271"/>
    </row>
    <row r="211" spans="1:6">
      <c r="A211" s="271"/>
      <c r="B211" s="271"/>
      <c r="C211" s="271"/>
      <c r="D211" s="271"/>
      <c r="E211" s="271"/>
      <c r="F211" s="271"/>
    </row>
    <row r="212" spans="1:6">
      <c r="A212" s="271"/>
      <c r="B212" s="271"/>
      <c r="C212" s="271"/>
      <c r="D212" s="271"/>
      <c r="E212" s="271"/>
      <c r="F212" s="271"/>
    </row>
    <row r="213" spans="1:6">
      <c r="A213" s="271"/>
      <c r="B213" s="271"/>
      <c r="C213" s="271"/>
      <c r="D213" s="271"/>
      <c r="E213" s="271"/>
      <c r="F213" s="271"/>
    </row>
    <row r="214" spans="1:6">
      <c r="A214" s="271"/>
      <c r="B214" s="271"/>
      <c r="C214" s="271"/>
      <c r="D214" s="271"/>
      <c r="E214" s="271"/>
      <c r="F214" s="271"/>
    </row>
    <row r="215" spans="1:6">
      <c r="A215" s="271"/>
      <c r="B215" s="271"/>
      <c r="C215" s="271"/>
      <c r="D215" s="271"/>
      <c r="E215" s="271"/>
      <c r="F215" s="271"/>
    </row>
    <row r="216" spans="1:6">
      <c r="A216" s="271"/>
      <c r="B216" s="271"/>
      <c r="C216" s="271"/>
      <c r="D216" s="271"/>
      <c r="E216" s="271"/>
      <c r="F216" s="271"/>
    </row>
    <row r="217" spans="1:6">
      <c r="A217" s="271"/>
      <c r="B217" s="271"/>
      <c r="C217" s="271"/>
      <c r="D217" s="271"/>
      <c r="E217" s="271"/>
      <c r="F217" s="271"/>
    </row>
    <row r="218" spans="1:6">
      <c r="A218" s="271"/>
      <c r="B218" s="271"/>
      <c r="C218" s="271"/>
      <c r="D218" s="271"/>
      <c r="E218" s="271"/>
      <c r="F218" s="271"/>
    </row>
    <row r="219" spans="1:6">
      <c r="A219" s="271"/>
      <c r="B219" s="271"/>
      <c r="C219" s="271"/>
      <c r="D219" s="271"/>
      <c r="E219" s="271"/>
      <c r="F219" s="271"/>
    </row>
    <row r="220" spans="1:6">
      <c r="A220" s="271"/>
      <c r="B220" s="271"/>
      <c r="C220" s="271"/>
      <c r="D220" s="271"/>
      <c r="E220" s="271"/>
      <c r="F220" s="271"/>
    </row>
    <row r="221" spans="1:6">
      <c r="A221" s="271"/>
      <c r="B221" s="271"/>
      <c r="C221" s="271"/>
      <c r="D221" s="271"/>
      <c r="E221" s="271"/>
      <c r="F221" s="271"/>
    </row>
    <row r="222" spans="1:6">
      <c r="A222" s="271"/>
      <c r="B222" s="271"/>
      <c r="C222" s="271"/>
      <c r="D222" s="271"/>
      <c r="E222" s="271"/>
      <c r="F222" s="271"/>
    </row>
    <row r="223" spans="1:6">
      <c r="A223" s="271"/>
      <c r="B223" s="271"/>
      <c r="C223" s="271"/>
      <c r="D223" s="271"/>
      <c r="E223" s="271"/>
      <c r="F223" s="271"/>
    </row>
    <row r="224" spans="1:6">
      <c r="A224" s="271"/>
      <c r="B224" s="271"/>
      <c r="C224" s="271"/>
      <c r="D224" s="271"/>
      <c r="E224" s="271"/>
      <c r="F224" s="271"/>
    </row>
    <row r="225" spans="1:6">
      <c r="A225" s="271"/>
      <c r="B225" s="271"/>
      <c r="C225" s="271"/>
      <c r="D225" s="271"/>
      <c r="E225" s="271"/>
      <c r="F225" s="271"/>
    </row>
    <row r="226" spans="1:6">
      <c r="A226" s="271"/>
      <c r="B226" s="271"/>
      <c r="C226" s="271"/>
      <c r="D226" s="271"/>
      <c r="E226" s="271"/>
      <c r="F226" s="271"/>
    </row>
    <row r="227" spans="1:6">
      <c r="A227" s="271"/>
      <c r="B227" s="271"/>
      <c r="C227" s="271"/>
      <c r="D227" s="271"/>
      <c r="E227" s="271"/>
      <c r="F227" s="271"/>
    </row>
    <row r="228" spans="1:6">
      <c r="A228" s="271"/>
      <c r="B228" s="271"/>
      <c r="C228" s="271"/>
      <c r="D228" s="271"/>
      <c r="E228" s="271"/>
      <c r="F228" s="271"/>
    </row>
    <row r="229" spans="1:6">
      <c r="A229" s="271"/>
      <c r="B229" s="271"/>
      <c r="C229" s="271"/>
      <c r="D229" s="271"/>
      <c r="E229" s="271"/>
      <c r="F229" s="271"/>
    </row>
    <row r="230" spans="1:6">
      <c r="A230" s="271"/>
      <c r="B230" s="271"/>
      <c r="C230" s="271"/>
      <c r="D230" s="271"/>
      <c r="E230" s="271"/>
      <c r="F230" s="271"/>
    </row>
    <row r="231" spans="1:6">
      <c r="A231" s="271"/>
      <c r="B231" s="271"/>
      <c r="C231" s="271"/>
      <c r="D231" s="271"/>
      <c r="E231" s="271"/>
      <c r="F231" s="271"/>
    </row>
    <row r="232" spans="1:6">
      <c r="A232" s="271"/>
      <c r="B232" s="271"/>
      <c r="C232" s="271"/>
      <c r="D232" s="271"/>
      <c r="E232" s="271"/>
      <c r="F232" s="271"/>
    </row>
    <row r="233" spans="1:6">
      <c r="A233" s="271"/>
      <c r="B233" s="271"/>
      <c r="C233" s="271"/>
      <c r="D233" s="271"/>
      <c r="E233" s="271"/>
      <c r="F233" s="271"/>
    </row>
    <row r="234" spans="1:6">
      <c r="A234" s="271"/>
      <c r="B234" s="271"/>
      <c r="C234" s="271"/>
      <c r="D234" s="271"/>
      <c r="E234" s="271"/>
      <c r="F234" s="271"/>
    </row>
    <row r="235" spans="1:6">
      <c r="A235" s="271"/>
      <c r="B235" s="271"/>
      <c r="C235" s="271"/>
      <c r="D235" s="271"/>
      <c r="E235" s="271"/>
      <c r="F235" s="271"/>
    </row>
    <row r="236" spans="1:6">
      <c r="A236" s="271"/>
      <c r="B236" s="271"/>
      <c r="C236" s="271"/>
      <c r="D236" s="271"/>
      <c r="E236" s="271"/>
      <c r="F236" s="271"/>
    </row>
    <row r="237" spans="1:6">
      <c r="A237" s="271"/>
      <c r="B237" s="271"/>
      <c r="C237" s="271"/>
      <c r="D237" s="271"/>
      <c r="E237" s="271"/>
      <c r="F237" s="271"/>
    </row>
    <row r="238" spans="1:6">
      <c r="A238" s="271"/>
      <c r="B238" s="271"/>
      <c r="C238" s="271"/>
      <c r="D238" s="271"/>
      <c r="E238" s="271"/>
      <c r="F238" s="271"/>
    </row>
    <row r="239" spans="1:6">
      <c r="A239" s="271"/>
      <c r="B239" s="271"/>
      <c r="C239" s="271"/>
      <c r="D239" s="271"/>
      <c r="E239" s="271"/>
      <c r="F239" s="271"/>
    </row>
    <row r="240" spans="1:6">
      <c r="A240" s="271"/>
      <c r="B240" s="271"/>
      <c r="C240" s="271"/>
      <c r="D240" s="271"/>
      <c r="E240" s="271"/>
      <c r="F240" s="271"/>
    </row>
    <row r="241" spans="1:6">
      <c r="A241" s="271"/>
      <c r="B241" s="271"/>
      <c r="C241" s="271"/>
      <c r="D241" s="271"/>
      <c r="E241" s="271"/>
      <c r="F241" s="271"/>
    </row>
    <row r="242" spans="1:6">
      <c r="A242" s="271"/>
      <c r="B242" s="271"/>
      <c r="C242" s="271"/>
      <c r="D242" s="271"/>
      <c r="E242" s="271"/>
      <c r="F242" s="271"/>
    </row>
    <row r="243" spans="1:6">
      <c r="A243" s="271"/>
      <c r="B243" s="271"/>
      <c r="C243" s="271"/>
      <c r="D243" s="271"/>
      <c r="E243" s="271"/>
      <c r="F243" s="271"/>
    </row>
    <row r="244" spans="1:6">
      <c r="A244" s="271"/>
      <c r="B244" s="271"/>
      <c r="C244" s="271"/>
      <c r="D244" s="271"/>
      <c r="E244" s="271"/>
      <c r="F244" s="271"/>
    </row>
    <row r="245" spans="1:6">
      <c r="A245" s="271"/>
      <c r="B245" s="271"/>
      <c r="C245" s="271"/>
      <c r="D245" s="271"/>
      <c r="E245" s="271"/>
      <c r="F245" s="271"/>
    </row>
    <row r="246" spans="1:6">
      <c r="A246" s="271"/>
      <c r="B246" s="271"/>
      <c r="C246" s="271"/>
      <c r="D246" s="271"/>
      <c r="E246" s="271"/>
      <c r="F246" s="271"/>
    </row>
    <row r="247" spans="1:6">
      <c r="A247" s="271"/>
      <c r="B247" s="271"/>
      <c r="C247" s="271"/>
      <c r="D247" s="271"/>
      <c r="E247" s="271"/>
      <c r="F247" s="271"/>
    </row>
    <row r="248" spans="1:6">
      <c r="A248" s="271"/>
      <c r="B248" s="271"/>
      <c r="C248" s="271"/>
      <c r="D248" s="271"/>
      <c r="E248" s="271"/>
      <c r="F248" s="271"/>
    </row>
    <row r="249" spans="1:6">
      <c r="A249" s="271"/>
      <c r="B249" s="271"/>
      <c r="C249" s="271"/>
      <c r="D249" s="271"/>
      <c r="E249" s="271"/>
      <c r="F249" s="271"/>
    </row>
    <row r="250" spans="1:6">
      <c r="A250" s="271"/>
      <c r="B250" s="271"/>
      <c r="C250" s="271"/>
      <c r="D250" s="271"/>
      <c r="E250" s="271"/>
      <c r="F250" s="271"/>
    </row>
    <row r="251" spans="1:6">
      <c r="A251" s="271"/>
      <c r="B251" s="271"/>
      <c r="C251" s="271"/>
      <c r="D251" s="271"/>
      <c r="E251" s="271"/>
      <c r="F251" s="271"/>
    </row>
    <row r="252" spans="1:6">
      <c r="A252" s="271"/>
      <c r="B252" s="271"/>
      <c r="C252" s="271"/>
      <c r="D252" s="271"/>
      <c r="E252" s="271"/>
      <c r="F252" s="271"/>
    </row>
    <row r="253" spans="1:6">
      <c r="A253" s="271"/>
      <c r="B253" s="271"/>
      <c r="C253" s="271"/>
      <c r="D253" s="271"/>
      <c r="E253" s="271"/>
      <c r="F253" s="271"/>
    </row>
    <row r="254" spans="1:6">
      <c r="A254" s="271"/>
      <c r="B254" s="271"/>
      <c r="C254" s="271"/>
      <c r="D254" s="271"/>
      <c r="E254" s="271"/>
      <c r="F254" s="271"/>
    </row>
    <row r="255" spans="1:6">
      <c r="A255" s="271"/>
      <c r="B255" s="271"/>
      <c r="C255" s="271"/>
      <c r="D255" s="271"/>
      <c r="E255" s="271"/>
      <c r="F255" s="271"/>
    </row>
    <row r="256" spans="1:6">
      <c r="A256" s="271"/>
      <c r="B256" s="271"/>
      <c r="C256" s="271"/>
      <c r="D256" s="271"/>
      <c r="E256" s="271"/>
      <c r="F256" s="271"/>
    </row>
    <row r="257" spans="1:6">
      <c r="A257" s="271"/>
      <c r="B257" s="271"/>
      <c r="C257" s="271"/>
      <c r="D257" s="271"/>
      <c r="E257" s="271"/>
      <c r="F257" s="271"/>
    </row>
    <row r="258" spans="1:6">
      <c r="A258" s="271"/>
      <c r="B258" s="271"/>
      <c r="C258" s="271"/>
      <c r="D258" s="271"/>
      <c r="E258" s="271"/>
      <c r="F258" s="271"/>
    </row>
    <row r="259" spans="1:6">
      <c r="A259" s="271"/>
      <c r="B259" s="271"/>
      <c r="C259" s="271"/>
      <c r="D259" s="271"/>
      <c r="E259" s="271"/>
      <c r="F259" s="271"/>
    </row>
    <row r="260" spans="1:6">
      <c r="A260" s="271"/>
      <c r="B260" s="271"/>
      <c r="C260" s="271"/>
      <c r="D260" s="271"/>
      <c r="E260" s="271"/>
      <c r="F260" s="271"/>
    </row>
    <row r="261" spans="1:6">
      <c r="A261" s="271"/>
      <c r="B261" s="271"/>
      <c r="C261" s="271"/>
      <c r="D261" s="271"/>
      <c r="E261" s="271"/>
      <c r="F261" s="271"/>
    </row>
    <row r="262" spans="1:6">
      <c r="A262" s="271"/>
      <c r="B262" s="271"/>
      <c r="C262" s="271"/>
      <c r="D262" s="271"/>
      <c r="E262" s="271"/>
      <c r="F262" s="271"/>
    </row>
    <row r="263" spans="1:6">
      <c r="A263" s="271"/>
      <c r="B263" s="271"/>
      <c r="C263" s="271"/>
      <c r="D263" s="271"/>
      <c r="E263" s="271"/>
      <c r="F263" s="271"/>
    </row>
    <row r="264" spans="1:6">
      <c r="A264" s="271"/>
      <c r="B264" s="271"/>
      <c r="C264" s="271"/>
      <c r="D264" s="271"/>
      <c r="E264" s="271"/>
      <c r="F264" s="271"/>
    </row>
    <row r="265" spans="1:6">
      <c r="A265" s="271"/>
      <c r="B265" s="271"/>
      <c r="C265" s="271"/>
      <c r="D265" s="271"/>
      <c r="E265" s="271"/>
      <c r="F265" s="271"/>
    </row>
    <row r="266" spans="1:6">
      <c r="A266" s="271"/>
      <c r="B266" s="271"/>
      <c r="C266" s="271"/>
      <c r="D266" s="271"/>
      <c r="E266" s="271"/>
      <c r="F266" s="271"/>
    </row>
    <row r="267" spans="1:6">
      <c r="A267" s="271"/>
      <c r="B267" s="271"/>
      <c r="C267" s="271"/>
      <c r="D267" s="271"/>
      <c r="E267" s="271"/>
      <c r="F267" s="271"/>
    </row>
    <row r="268" spans="1:6">
      <c r="A268" s="271"/>
      <c r="B268" s="271"/>
      <c r="C268" s="271"/>
      <c r="D268" s="271"/>
      <c r="E268" s="271"/>
      <c r="F268" s="271"/>
    </row>
    <row r="269" spans="1:6">
      <c r="A269" s="271"/>
      <c r="B269" s="271"/>
      <c r="C269" s="271"/>
      <c r="D269" s="271"/>
      <c r="E269" s="271"/>
      <c r="F269" s="271"/>
    </row>
    <row r="270" spans="1:6">
      <c r="A270" s="271"/>
      <c r="B270" s="271"/>
      <c r="C270" s="271"/>
      <c r="D270" s="271"/>
      <c r="E270" s="271"/>
      <c r="F270" s="271"/>
    </row>
    <row r="271" spans="1:6">
      <c r="A271" s="271"/>
      <c r="B271" s="271"/>
      <c r="C271" s="271"/>
      <c r="D271" s="271"/>
      <c r="E271" s="271"/>
      <c r="F271" s="271"/>
    </row>
    <row r="272" spans="1:6">
      <c r="A272" s="271"/>
      <c r="B272" s="271"/>
      <c r="C272" s="271"/>
      <c r="D272" s="271"/>
      <c r="E272" s="271"/>
      <c r="F272" s="271"/>
    </row>
  </sheetData>
  <hyperlinks>
    <hyperlink ref="B6" r:id="rId1"/>
    <hyperlink ref="B9" r:id="rId2"/>
  </hyperlinks>
  <pageMargins left="0.70866141732283472" right="0.70866141732283472" top="0.78740157480314965" bottom="0.78740157480314965" header="0.31496062992125984" footer="0.31496062992125984"/>
  <pageSetup paperSize="9" scale="83"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autoPageBreaks="0"/>
  </sheetPr>
  <dimension ref="A1:L274"/>
  <sheetViews>
    <sheetView showGridLines="0" zoomScale="90" zoomScaleNormal="90" zoomScaleSheetLayoutView="70" workbookViewId="0"/>
  </sheetViews>
  <sheetFormatPr baseColWidth="10" defaultRowHeight="12.75"/>
  <cols>
    <col min="1" max="1" width="2" style="269" customWidth="1"/>
    <col min="2" max="2" width="43.375" style="269" customWidth="1"/>
    <col min="3" max="3" width="33.25" style="269" customWidth="1"/>
    <col min="4" max="4" width="34.375" style="269" customWidth="1"/>
    <col min="5" max="8" width="11" style="269"/>
    <col min="9" max="9" width="4.125" style="269" customWidth="1"/>
    <col min="10" max="256" width="11" style="269"/>
    <col min="257" max="257" width="2" style="269" customWidth="1"/>
    <col min="258" max="258" width="43.375" style="269" customWidth="1"/>
    <col min="259" max="259" width="33.25" style="269" customWidth="1"/>
    <col min="260" max="260" width="34.375" style="269" customWidth="1"/>
    <col min="261" max="264" width="11" style="269"/>
    <col min="265" max="265" width="4.125" style="269" customWidth="1"/>
    <col min="266" max="512" width="11" style="269"/>
    <col min="513" max="513" width="2" style="269" customWidth="1"/>
    <col min="514" max="514" width="43.375" style="269" customWidth="1"/>
    <col min="515" max="515" width="33.25" style="269" customWidth="1"/>
    <col min="516" max="516" width="34.375" style="269" customWidth="1"/>
    <col min="517" max="520" width="11" style="269"/>
    <col min="521" max="521" width="4.125" style="269" customWidth="1"/>
    <col min="522" max="768" width="11" style="269"/>
    <col min="769" max="769" width="2" style="269" customWidth="1"/>
    <col min="770" max="770" width="43.375" style="269" customWidth="1"/>
    <col min="771" max="771" width="33.25" style="269" customWidth="1"/>
    <col min="772" max="772" width="34.375" style="269" customWidth="1"/>
    <col min="773" max="776" width="11" style="269"/>
    <col min="777" max="777" width="4.125" style="269" customWidth="1"/>
    <col min="778" max="1024" width="11" style="269"/>
    <col min="1025" max="1025" width="2" style="269" customWidth="1"/>
    <col min="1026" max="1026" width="43.375" style="269" customWidth="1"/>
    <col min="1027" max="1027" width="33.25" style="269" customWidth="1"/>
    <col min="1028" max="1028" width="34.375" style="269" customWidth="1"/>
    <col min="1029" max="1032" width="11" style="269"/>
    <col min="1033" max="1033" width="4.125" style="269" customWidth="1"/>
    <col min="1034" max="1280" width="11" style="269"/>
    <col min="1281" max="1281" width="2" style="269" customWidth="1"/>
    <col min="1282" max="1282" width="43.375" style="269" customWidth="1"/>
    <col min="1283" max="1283" width="33.25" style="269" customWidth="1"/>
    <col min="1284" max="1284" width="34.375" style="269" customWidth="1"/>
    <col min="1285" max="1288" width="11" style="269"/>
    <col min="1289" max="1289" width="4.125" style="269" customWidth="1"/>
    <col min="1290" max="1536" width="11" style="269"/>
    <col min="1537" max="1537" width="2" style="269" customWidth="1"/>
    <col min="1538" max="1538" width="43.375" style="269" customWidth="1"/>
    <col min="1539" max="1539" width="33.25" style="269" customWidth="1"/>
    <col min="1540" max="1540" width="34.375" style="269" customWidth="1"/>
    <col min="1541" max="1544" width="11" style="269"/>
    <col min="1545" max="1545" width="4.125" style="269" customWidth="1"/>
    <col min="1546" max="1792" width="11" style="269"/>
    <col min="1793" max="1793" width="2" style="269" customWidth="1"/>
    <col min="1794" max="1794" width="43.375" style="269" customWidth="1"/>
    <col min="1795" max="1795" width="33.25" style="269" customWidth="1"/>
    <col min="1796" max="1796" width="34.375" style="269" customWidth="1"/>
    <col min="1797" max="1800" width="11" style="269"/>
    <col min="1801" max="1801" width="4.125" style="269" customWidth="1"/>
    <col min="1802" max="2048" width="11" style="269"/>
    <col min="2049" max="2049" width="2" style="269" customWidth="1"/>
    <col min="2050" max="2050" width="43.375" style="269" customWidth="1"/>
    <col min="2051" max="2051" width="33.25" style="269" customWidth="1"/>
    <col min="2052" max="2052" width="34.375" style="269" customWidth="1"/>
    <col min="2053" max="2056" width="11" style="269"/>
    <col min="2057" max="2057" width="4.125" style="269" customWidth="1"/>
    <col min="2058" max="2304" width="11" style="269"/>
    <col min="2305" max="2305" width="2" style="269" customWidth="1"/>
    <col min="2306" max="2306" width="43.375" style="269" customWidth="1"/>
    <col min="2307" max="2307" width="33.25" style="269" customWidth="1"/>
    <col min="2308" max="2308" width="34.375" style="269" customWidth="1"/>
    <col min="2309" max="2312" width="11" style="269"/>
    <col min="2313" max="2313" width="4.125" style="269" customWidth="1"/>
    <col min="2314" max="2560" width="11" style="269"/>
    <col min="2561" max="2561" width="2" style="269" customWidth="1"/>
    <col min="2562" max="2562" width="43.375" style="269" customWidth="1"/>
    <col min="2563" max="2563" width="33.25" style="269" customWidth="1"/>
    <col min="2564" max="2564" width="34.375" style="269" customWidth="1"/>
    <col min="2565" max="2568" width="11" style="269"/>
    <col min="2569" max="2569" width="4.125" style="269" customWidth="1"/>
    <col min="2570" max="2816" width="11" style="269"/>
    <col min="2817" max="2817" width="2" style="269" customWidth="1"/>
    <col min="2818" max="2818" width="43.375" style="269" customWidth="1"/>
    <col min="2819" max="2819" width="33.25" style="269" customWidth="1"/>
    <col min="2820" max="2820" width="34.375" style="269" customWidth="1"/>
    <col min="2821" max="2824" width="11" style="269"/>
    <col min="2825" max="2825" width="4.125" style="269" customWidth="1"/>
    <col min="2826" max="3072" width="11" style="269"/>
    <col min="3073" max="3073" width="2" style="269" customWidth="1"/>
    <col min="3074" max="3074" width="43.375" style="269" customWidth="1"/>
    <col min="3075" max="3075" width="33.25" style="269" customWidth="1"/>
    <col min="3076" max="3076" width="34.375" style="269" customWidth="1"/>
    <col min="3077" max="3080" width="11" style="269"/>
    <col min="3081" max="3081" width="4.125" style="269" customWidth="1"/>
    <col min="3082" max="3328" width="11" style="269"/>
    <col min="3329" max="3329" width="2" style="269" customWidth="1"/>
    <col min="3330" max="3330" width="43.375" style="269" customWidth="1"/>
    <col min="3331" max="3331" width="33.25" style="269" customWidth="1"/>
    <col min="3332" max="3332" width="34.375" style="269" customWidth="1"/>
    <col min="3333" max="3336" width="11" style="269"/>
    <col min="3337" max="3337" width="4.125" style="269" customWidth="1"/>
    <col min="3338" max="3584" width="11" style="269"/>
    <col min="3585" max="3585" width="2" style="269" customWidth="1"/>
    <col min="3586" max="3586" width="43.375" style="269" customWidth="1"/>
    <col min="3587" max="3587" width="33.25" style="269" customWidth="1"/>
    <col min="3588" max="3588" width="34.375" style="269" customWidth="1"/>
    <col min="3589" max="3592" width="11" style="269"/>
    <col min="3593" max="3593" width="4.125" style="269" customWidth="1"/>
    <col min="3594" max="3840" width="11" style="269"/>
    <col min="3841" max="3841" width="2" style="269" customWidth="1"/>
    <col min="3842" max="3842" width="43.375" style="269" customWidth="1"/>
    <col min="3843" max="3843" width="33.25" style="269" customWidth="1"/>
    <col min="3844" max="3844" width="34.375" style="269" customWidth="1"/>
    <col min="3845" max="3848" width="11" style="269"/>
    <col min="3849" max="3849" width="4.125" style="269" customWidth="1"/>
    <col min="3850" max="4096" width="11" style="269"/>
    <col min="4097" max="4097" width="2" style="269" customWidth="1"/>
    <col min="4098" max="4098" width="43.375" style="269" customWidth="1"/>
    <col min="4099" max="4099" width="33.25" style="269" customWidth="1"/>
    <col min="4100" max="4100" width="34.375" style="269" customWidth="1"/>
    <col min="4101" max="4104" width="11" style="269"/>
    <col min="4105" max="4105" width="4.125" style="269" customWidth="1"/>
    <col min="4106" max="4352" width="11" style="269"/>
    <col min="4353" max="4353" width="2" style="269" customWidth="1"/>
    <col min="4354" max="4354" width="43.375" style="269" customWidth="1"/>
    <col min="4355" max="4355" width="33.25" style="269" customWidth="1"/>
    <col min="4356" max="4356" width="34.375" style="269" customWidth="1"/>
    <col min="4357" max="4360" width="11" style="269"/>
    <col min="4361" max="4361" width="4.125" style="269" customWidth="1"/>
    <col min="4362" max="4608" width="11" style="269"/>
    <col min="4609" max="4609" width="2" style="269" customWidth="1"/>
    <col min="4610" max="4610" width="43.375" style="269" customWidth="1"/>
    <col min="4611" max="4611" width="33.25" style="269" customWidth="1"/>
    <col min="4612" max="4612" width="34.375" style="269" customWidth="1"/>
    <col min="4613" max="4616" width="11" style="269"/>
    <col min="4617" max="4617" width="4.125" style="269" customWidth="1"/>
    <col min="4618" max="4864" width="11" style="269"/>
    <col min="4865" max="4865" width="2" style="269" customWidth="1"/>
    <col min="4866" max="4866" width="43.375" style="269" customWidth="1"/>
    <col min="4867" max="4867" width="33.25" style="269" customWidth="1"/>
    <col min="4868" max="4868" width="34.375" style="269" customWidth="1"/>
    <col min="4869" max="4872" width="11" style="269"/>
    <col min="4873" max="4873" width="4.125" style="269" customWidth="1"/>
    <col min="4874" max="5120" width="11" style="269"/>
    <col min="5121" max="5121" width="2" style="269" customWidth="1"/>
    <col min="5122" max="5122" width="43.375" style="269" customWidth="1"/>
    <col min="5123" max="5123" width="33.25" style="269" customWidth="1"/>
    <col min="5124" max="5124" width="34.375" style="269" customWidth="1"/>
    <col min="5125" max="5128" width="11" style="269"/>
    <col min="5129" max="5129" width="4.125" style="269" customWidth="1"/>
    <col min="5130" max="5376" width="11" style="269"/>
    <col min="5377" max="5377" width="2" style="269" customWidth="1"/>
    <col min="5378" max="5378" width="43.375" style="269" customWidth="1"/>
    <col min="5379" max="5379" width="33.25" style="269" customWidth="1"/>
    <col min="5380" max="5380" width="34.375" style="269" customWidth="1"/>
    <col min="5381" max="5384" width="11" style="269"/>
    <col min="5385" max="5385" width="4.125" style="269" customWidth="1"/>
    <col min="5386" max="5632" width="11" style="269"/>
    <col min="5633" max="5633" width="2" style="269" customWidth="1"/>
    <col min="5634" max="5634" width="43.375" style="269" customWidth="1"/>
    <col min="5635" max="5635" width="33.25" style="269" customWidth="1"/>
    <col min="5636" max="5636" width="34.375" style="269" customWidth="1"/>
    <col min="5637" max="5640" width="11" style="269"/>
    <col min="5641" max="5641" width="4.125" style="269" customWidth="1"/>
    <col min="5642" max="5888" width="11" style="269"/>
    <col min="5889" max="5889" width="2" style="269" customWidth="1"/>
    <col min="5890" max="5890" width="43.375" style="269" customWidth="1"/>
    <col min="5891" max="5891" width="33.25" style="269" customWidth="1"/>
    <col min="5892" max="5892" width="34.375" style="269" customWidth="1"/>
    <col min="5893" max="5896" width="11" style="269"/>
    <col min="5897" max="5897" width="4.125" style="269" customWidth="1"/>
    <col min="5898" max="6144" width="11" style="269"/>
    <col min="6145" max="6145" width="2" style="269" customWidth="1"/>
    <col min="6146" max="6146" width="43.375" style="269" customWidth="1"/>
    <col min="6147" max="6147" width="33.25" style="269" customWidth="1"/>
    <col min="6148" max="6148" width="34.375" style="269" customWidth="1"/>
    <col min="6149" max="6152" width="11" style="269"/>
    <col min="6153" max="6153" width="4.125" style="269" customWidth="1"/>
    <col min="6154" max="6400" width="11" style="269"/>
    <col min="6401" max="6401" width="2" style="269" customWidth="1"/>
    <col min="6402" max="6402" width="43.375" style="269" customWidth="1"/>
    <col min="6403" max="6403" width="33.25" style="269" customWidth="1"/>
    <col min="6404" max="6404" width="34.375" style="269" customWidth="1"/>
    <col min="6405" max="6408" width="11" style="269"/>
    <col min="6409" max="6409" width="4.125" style="269" customWidth="1"/>
    <col min="6410" max="6656" width="11" style="269"/>
    <col min="6657" max="6657" width="2" style="269" customWidth="1"/>
    <col min="6658" max="6658" width="43.375" style="269" customWidth="1"/>
    <col min="6659" max="6659" width="33.25" style="269" customWidth="1"/>
    <col min="6660" max="6660" width="34.375" style="269" customWidth="1"/>
    <col min="6661" max="6664" width="11" style="269"/>
    <col min="6665" max="6665" width="4.125" style="269" customWidth="1"/>
    <col min="6666" max="6912" width="11" style="269"/>
    <col min="6913" max="6913" width="2" style="269" customWidth="1"/>
    <col min="6914" max="6914" width="43.375" style="269" customWidth="1"/>
    <col min="6915" max="6915" width="33.25" style="269" customWidth="1"/>
    <col min="6916" max="6916" width="34.375" style="269" customWidth="1"/>
    <col min="6917" max="6920" width="11" style="269"/>
    <col min="6921" max="6921" width="4.125" style="269" customWidth="1"/>
    <col min="6922" max="7168" width="11" style="269"/>
    <col min="7169" max="7169" width="2" style="269" customWidth="1"/>
    <col min="7170" max="7170" width="43.375" style="269" customWidth="1"/>
    <col min="7171" max="7171" width="33.25" style="269" customWidth="1"/>
    <col min="7172" max="7172" width="34.375" style="269" customWidth="1"/>
    <col min="7173" max="7176" width="11" style="269"/>
    <col min="7177" max="7177" width="4.125" style="269" customWidth="1"/>
    <col min="7178" max="7424" width="11" style="269"/>
    <col min="7425" max="7425" width="2" style="269" customWidth="1"/>
    <col min="7426" max="7426" width="43.375" style="269" customWidth="1"/>
    <col min="7427" max="7427" width="33.25" style="269" customWidth="1"/>
    <col min="7428" max="7428" width="34.375" style="269" customWidth="1"/>
    <col min="7429" max="7432" width="11" style="269"/>
    <col min="7433" max="7433" width="4.125" style="269" customWidth="1"/>
    <col min="7434" max="7680" width="11" style="269"/>
    <col min="7681" max="7681" width="2" style="269" customWidth="1"/>
    <col min="7682" max="7682" width="43.375" style="269" customWidth="1"/>
    <col min="7683" max="7683" width="33.25" style="269" customWidth="1"/>
    <col min="7684" max="7684" width="34.375" style="269" customWidth="1"/>
    <col min="7685" max="7688" width="11" style="269"/>
    <col min="7689" max="7689" width="4.125" style="269" customWidth="1"/>
    <col min="7690" max="7936" width="11" style="269"/>
    <col min="7937" max="7937" width="2" style="269" customWidth="1"/>
    <col min="7938" max="7938" width="43.375" style="269" customWidth="1"/>
    <col min="7939" max="7939" width="33.25" style="269" customWidth="1"/>
    <col min="7940" max="7940" width="34.375" style="269" customWidth="1"/>
    <col min="7941" max="7944" width="11" style="269"/>
    <col min="7945" max="7945" width="4.125" style="269" customWidth="1"/>
    <col min="7946" max="8192" width="11" style="269"/>
    <col min="8193" max="8193" width="2" style="269" customWidth="1"/>
    <col min="8194" max="8194" width="43.375" style="269" customWidth="1"/>
    <col min="8195" max="8195" width="33.25" style="269" customWidth="1"/>
    <col min="8196" max="8196" width="34.375" style="269" customWidth="1"/>
    <col min="8197" max="8200" width="11" style="269"/>
    <col min="8201" max="8201" width="4.125" style="269" customWidth="1"/>
    <col min="8202" max="8448" width="11" style="269"/>
    <col min="8449" max="8449" width="2" style="269" customWidth="1"/>
    <col min="8450" max="8450" width="43.375" style="269" customWidth="1"/>
    <col min="8451" max="8451" width="33.25" style="269" customWidth="1"/>
    <col min="8452" max="8452" width="34.375" style="269" customWidth="1"/>
    <col min="8453" max="8456" width="11" style="269"/>
    <col min="8457" max="8457" width="4.125" style="269" customWidth="1"/>
    <col min="8458" max="8704" width="11" style="269"/>
    <col min="8705" max="8705" width="2" style="269" customWidth="1"/>
    <col min="8706" max="8706" width="43.375" style="269" customWidth="1"/>
    <col min="8707" max="8707" width="33.25" style="269" customWidth="1"/>
    <col min="8708" max="8708" width="34.375" style="269" customWidth="1"/>
    <col min="8709" max="8712" width="11" style="269"/>
    <col min="8713" max="8713" width="4.125" style="269" customWidth="1"/>
    <col min="8714" max="8960" width="11" style="269"/>
    <col min="8961" max="8961" width="2" style="269" customWidth="1"/>
    <col min="8962" max="8962" width="43.375" style="269" customWidth="1"/>
    <col min="8963" max="8963" width="33.25" style="269" customWidth="1"/>
    <col min="8964" max="8964" width="34.375" style="269" customWidth="1"/>
    <col min="8965" max="8968" width="11" style="269"/>
    <col min="8969" max="8969" width="4.125" style="269" customWidth="1"/>
    <col min="8970" max="9216" width="11" style="269"/>
    <col min="9217" max="9217" width="2" style="269" customWidth="1"/>
    <col min="9218" max="9218" width="43.375" style="269" customWidth="1"/>
    <col min="9219" max="9219" width="33.25" style="269" customWidth="1"/>
    <col min="9220" max="9220" width="34.375" style="269" customWidth="1"/>
    <col min="9221" max="9224" width="11" style="269"/>
    <col min="9225" max="9225" width="4.125" style="269" customWidth="1"/>
    <col min="9226" max="9472" width="11" style="269"/>
    <col min="9473" max="9473" width="2" style="269" customWidth="1"/>
    <col min="9474" max="9474" width="43.375" style="269" customWidth="1"/>
    <col min="9475" max="9475" width="33.25" style="269" customWidth="1"/>
    <col min="9476" max="9476" width="34.375" style="269" customWidth="1"/>
    <col min="9477" max="9480" width="11" style="269"/>
    <col min="9481" max="9481" width="4.125" style="269" customWidth="1"/>
    <col min="9482" max="9728" width="11" style="269"/>
    <col min="9729" max="9729" width="2" style="269" customWidth="1"/>
    <col min="9730" max="9730" width="43.375" style="269" customWidth="1"/>
    <col min="9731" max="9731" width="33.25" style="269" customWidth="1"/>
    <col min="9732" max="9732" width="34.375" style="269" customWidth="1"/>
    <col min="9733" max="9736" width="11" style="269"/>
    <col min="9737" max="9737" width="4.125" style="269" customWidth="1"/>
    <col min="9738" max="9984" width="11" style="269"/>
    <col min="9985" max="9985" width="2" style="269" customWidth="1"/>
    <col min="9986" max="9986" width="43.375" style="269" customWidth="1"/>
    <col min="9987" max="9987" width="33.25" style="269" customWidth="1"/>
    <col min="9988" max="9988" width="34.375" style="269" customWidth="1"/>
    <col min="9989" max="9992" width="11" style="269"/>
    <col min="9993" max="9993" width="4.125" style="269" customWidth="1"/>
    <col min="9994" max="10240" width="11" style="269"/>
    <col min="10241" max="10241" width="2" style="269" customWidth="1"/>
    <col min="10242" max="10242" width="43.375" style="269" customWidth="1"/>
    <col min="10243" max="10243" width="33.25" style="269" customWidth="1"/>
    <col min="10244" max="10244" width="34.375" style="269" customWidth="1"/>
    <col min="10245" max="10248" width="11" style="269"/>
    <col min="10249" max="10249" width="4.125" style="269" customWidth="1"/>
    <col min="10250" max="10496" width="11" style="269"/>
    <col min="10497" max="10497" width="2" style="269" customWidth="1"/>
    <col min="10498" max="10498" width="43.375" style="269" customWidth="1"/>
    <col min="10499" max="10499" width="33.25" style="269" customWidth="1"/>
    <col min="10500" max="10500" width="34.375" style="269" customWidth="1"/>
    <col min="10501" max="10504" width="11" style="269"/>
    <col min="10505" max="10505" width="4.125" style="269" customWidth="1"/>
    <col min="10506" max="10752" width="11" style="269"/>
    <col min="10753" max="10753" width="2" style="269" customWidth="1"/>
    <col min="10754" max="10754" width="43.375" style="269" customWidth="1"/>
    <col min="10755" max="10755" width="33.25" style="269" customWidth="1"/>
    <col min="10756" max="10756" width="34.375" style="269" customWidth="1"/>
    <col min="10757" max="10760" width="11" style="269"/>
    <col min="10761" max="10761" width="4.125" style="269" customWidth="1"/>
    <col min="10762" max="11008" width="11" style="269"/>
    <col min="11009" max="11009" width="2" style="269" customWidth="1"/>
    <col min="11010" max="11010" width="43.375" style="269" customWidth="1"/>
    <col min="11011" max="11011" width="33.25" style="269" customWidth="1"/>
    <col min="11012" max="11012" width="34.375" style="269" customWidth="1"/>
    <col min="11013" max="11016" width="11" style="269"/>
    <col min="11017" max="11017" width="4.125" style="269" customWidth="1"/>
    <col min="11018" max="11264" width="11" style="269"/>
    <col min="11265" max="11265" width="2" style="269" customWidth="1"/>
    <col min="11266" max="11266" width="43.375" style="269" customWidth="1"/>
    <col min="11267" max="11267" width="33.25" style="269" customWidth="1"/>
    <col min="11268" max="11268" width="34.375" style="269" customWidth="1"/>
    <col min="11269" max="11272" width="11" style="269"/>
    <col min="11273" max="11273" width="4.125" style="269" customWidth="1"/>
    <col min="11274" max="11520" width="11" style="269"/>
    <col min="11521" max="11521" width="2" style="269" customWidth="1"/>
    <col min="11522" max="11522" width="43.375" style="269" customWidth="1"/>
    <col min="11523" max="11523" width="33.25" style="269" customWidth="1"/>
    <col min="11524" max="11524" width="34.375" style="269" customWidth="1"/>
    <col min="11525" max="11528" width="11" style="269"/>
    <col min="11529" max="11529" width="4.125" style="269" customWidth="1"/>
    <col min="11530" max="11776" width="11" style="269"/>
    <col min="11777" max="11777" width="2" style="269" customWidth="1"/>
    <col min="11778" max="11778" width="43.375" style="269" customWidth="1"/>
    <col min="11779" max="11779" width="33.25" style="269" customWidth="1"/>
    <col min="11780" max="11780" width="34.375" style="269" customWidth="1"/>
    <col min="11781" max="11784" width="11" style="269"/>
    <col min="11785" max="11785" width="4.125" style="269" customWidth="1"/>
    <col min="11786" max="12032" width="11" style="269"/>
    <col min="12033" max="12033" width="2" style="269" customWidth="1"/>
    <col min="12034" max="12034" width="43.375" style="269" customWidth="1"/>
    <col min="12035" max="12035" width="33.25" style="269" customWidth="1"/>
    <col min="12036" max="12036" width="34.375" style="269" customWidth="1"/>
    <col min="12037" max="12040" width="11" style="269"/>
    <col min="12041" max="12041" width="4.125" style="269" customWidth="1"/>
    <col min="12042" max="12288" width="11" style="269"/>
    <col min="12289" max="12289" width="2" style="269" customWidth="1"/>
    <col min="12290" max="12290" width="43.375" style="269" customWidth="1"/>
    <col min="12291" max="12291" width="33.25" style="269" customWidth="1"/>
    <col min="12292" max="12292" width="34.375" style="269" customWidth="1"/>
    <col min="12293" max="12296" width="11" style="269"/>
    <col min="12297" max="12297" width="4.125" style="269" customWidth="1"/>
    <col min="12298" max="12544" width="11" style="269"/>
    <col min="12545" max="12545" width="2" style="269" customWidth="1"/>
    <col min="12546" max="12546" width="43.375" style="269" customWidth="1"/>
    <col min="12547" max="12547" width="33.25" style="269" customWidth="1"/>
    <col min="12548" max="12548" width="34.375" style="269" customWidth="1"/>
    <col min="12549" max="12552" width="11" style="269"/>
    <col min="12553" max="12553" width="4.125" style="269" customWidth="1"/>
    <col min="12554" max="12800" width="11" style="269"/>
    <col min="12801" max="12801" width="2" style="269" customWidth="1"/>
    <col min="12802" max="12802" width="43.375" style="269" customWidth="1"/>
    <col min="12803" max="12803" width="33.25" style="269" customWidth="1"/>
    <col min="12804" max="12804" width="34.375" style="269" customWidth="1"/>
    <col min="12805" max="12808" width="11" style="269"/>
    <col min="12809" max="12809" width="4.125" style="269" customWidth="1"/>
    <col min="12810" max="13056" width="11" style="269"/>
    <col min="13057" max="13057" width="2" style="269" customWidth="1"/>
    <col min="13058" max="13058" width="43.375" style="269" customWidth="1"/>
    <col min="13059" max="13059" width="33.25" style="269" customWidth="1"/>
    <col min="13060" max="13060" width="34.375" style="269" customWidth="1"/>
    <col min="13061" max="13064" width="11" style="269"/>
    <col min="13065" max="13065" width="4.125" style="269" customWidth="1"/>
    <col min="13066" max="13312" width="11" style="269"/>
    <col min="13313" max="13313" width="2" style="269" customWidth="1"/>
    <col min="13314" max="13314" width="43.375" style="269" customWidth="1"/>
    <col min="13315" max="13315" width="33.25" style="269" customWidth="1"/>
    <col min="13316" max="13316" width="34.375" style="269" customWidth="1"/>
    <col min="13317" max="13320" width="11" style="269"/>
    <col min="13321" max="13321" width="4.125" style="269" customWidth="1"/>
    <col min="13322" max="13568" width="11" style="269"/>
    <col min="13569" max="13569" width="2" style="269" customWidth="1"/>
    <col min="13570" max="13570" width="43.375" style="269" customWidth="1"/>
    <col min="13571" max="13571" width="33.25" style="269" customWidth="1"/>
    <col min="13572" max="13572" width="34.375" style="269" customWidth="1"/>
    <col min="13573" max="13576" width="11" style="269"/>
    <col min="13577" max="13577" width="4.125" style="269" customWidth="1"/>
    <col min="13578" max="13824" width="11" style="269"/>
    <col min="13825" max="13825" width="2" style="269" customWidth="1"/>
    <col min="13826" max="13826" width="43.375" style="269" customWidth="1"/>
    <col min="13827" max="13827" width="33.25" style="269" customWidth="1"/>
    <col min="13828" max="13828" width="34.375" style="269" customWidth="1"/>
    <col min="13829" max="13832" width="11" style="269"/>
    <col min="13833" max="13833" width="4.125" style="269" customWidth="1"/>
    <col min="13834" max="14080" width="11" style="269"/>
    <col min="14081" max="14081" width="2" style="269" customWidth="1"/>
    <col min="14082" max="14082" width="43.375" style="269" customWidth="1"/>
    <col min="14083" max="14083" width="33.25" style="269" customWidth="1"/>
    <col min="14084" max="14084" width="34.375" style="269" customWidth="1"/>
    <col min="14085" max="14088" width="11" style="269"/>
    <col min="14089" max="14089" width="4.125" style="269" customWidth="1"/>
    <col min="14090" max="14336" width="11" style="269"/>
    <col min="14337" max="14337" width="2" style="269" customWidth="1"/>
    <col min="14338" max="14338" width="43.375" style="269" customWidth="1"/>
    <col min="14339" max="14339" width="33.25" style="269" customWidth="1"/>
    <col min="14340" max="14340" width="34.375" style="269" customWidth="1"/>
    <col min="14341" max="14344" width="11" style="269"/>
    <col min="14345" max="14345" width="4.125" style="269" customWidth="1"/>
    <col min="14346" max="14592" width="11" style="269"/>
    <col min="14593" max="14593" width="2" style="269" customWidth="1"/>
    <col min="14594" max="14594" width="43.375" style="269" customWidth="1"/>
    <col min="14595" max="14595" width="33.25" style="269" customWidth="1"/>
    <col min="14596" max="14596" width="34.375" style="269" customWidth="1"/>
    <col min="14597" max="14600" width="11" style="269"/>
    <col min="14601" max="14601" width="4.125" style="269" customWidth="1"/>
    <col min="14602" max="14848" width="11" style="269"/>
    <col min="14849" max="14849" width="2" style="269" customWidth="1"/>
    <col min="14850" max="14850" width="43.375" style="269" customWidth="1"/>
    <col min="14851" max="14851" width="33.25" style="269" customWidth="1"/>
    <col min="14852" max="14852" width="34.375" style="269" customWidth="1"/>
    <col min="14853" max="14856" width="11" style="269"/>
    <col min="14857" max="14857" width="4.125" style="269" customWidth="1"/>
    <col min="14858" max="15104" width="11" style="269"/>
    <col min="15105" max="15105" width="2" style="269" customWidth="1"/>
    <col min="15106" max="15106" width="43.375" style="269" customWidth="1"/>
    <col min="15107" max="15107" width="33.25" style="269" customWidth="1"/>
    <col min="15108" max="15108" width="34.375" style="269" customWidth="1"/>
    <col min="15109" max="15112" width="11" style="269"/>
    <col min="15113" max="15113" width="4.125" style="269" customWidth="1"/>
    <col min="15114" max="15360" width="11" style="269"/>
    <col min="15361" max="15361" width="2" style="269" customWidth="1"/>
    <col min="15362" max="15362" width="43.375" style="269" customWidth="1"/>
    <col min="15363" max="15363" width="33.25" style="269" customWidth="1"/>
    <col min="15364" max="15364" width="34.375" style="269" customWidth="1"/>
    <col min="15365" max="15368" width="11" style="269"/>
    <col min="15369" max="15369" width="4.125" style="269" customWidth="1"/>
    <col min="15370" max="15616" width="11" style="269"/>
    <col min="15617" max="15617" width="2" style="269" customWidth="1"/>
    <col min="15618" max="15618" width="43.375" style="269" customWidth="1"/>
    <col min="15619" max="15619" width="33.25" style="269" customWidth="1"/>
    <col min="15620" max="15620" width="34.375" style="269" customWidth="1"/>
    <col min="15621" max="15624" width="11" style="269"/>
    <col min="15625" max="15625" width="4.125" style="269" customWidth="1"/>
    <col min="15626" max="15872" width="11" style="269"/>
    <col min="15873" max="15873" width="2" style="269" customWidth="1"/>
    <col min="15874" max="15874" width="43.375" style="269" customWidth="1"/>
    <col min="15875" max="15875" width="33.25" style="269" customWidth="1"/>
    <col min="15876" max="15876" width="34.375" style="269" customWidth="1"/>
    <col min="15877" max="15880" width="11" style="269"/>
    <col min="15881" max="15881" width="4.125" style="269" customWidth="1"/>
    <col min="15882" max="16128" width="11" style="269"/>
    <col min="16129" max="16129" width="2" style="269" customWidth="1"/>
    <col min="16130" max="16130" width="43.375" style="269" customWidth="1"/>
    <col min="16131" max="16131" width="33.25" style="269" customWidth="1"/>
    <col min="16132" max="16132" width="34.375" style="269" customWidth="1"/>
    <col min="16133" max="16136" width="11" style="269"/>
    <col min="16137" max="16137" width="4.125" style="269" customWidth="1"/>
    <col min="16138" max="16384" width="11" style="269"/>
  </cols>
  <sheetData>
    <row r="1" spans="1:8" ht="39.75" customHeight="1">
      <c r="A1" s="319"/>
      <c r="B1" s="299"/>
      <c r="C1" s="299"/>
      <c r="D1" s="367" t="s">
        <v>425</v>
      </c>
    </row>
    <row r="2" spans="1:8" ht="18.75" customHeight="1">
      <c r="D2" s="368" t="s">
        <v>426</v>
      </c>
    </row>
    <row r="3" spans="1:8" ht="18.75" customHeight="1"/>
    <row r="4" spans="1:8" ht="24.95" customHeight="1">
      <c r="A4" s="271"/>
      <c r="B4" s="369" t="s">
        <v>427</v>
      </c>
      <c r="C4" s="369"/>
      <c r="D4" s="271"/>
    </row>
    <row r="5" spans="1:8" ht="135.75" customHeight="1">
      <c r="A5" s="271"/>
      <c r="B5" s="438" t="s">
        <v>428</v>
      </c>
      <c r="C5" s="438"/>
      <c r="D5" s="439"/>
      <c r="E5" s="271"/>
      <c r="F5" s="271"/>
      <c r="G5" s="271"/>
      <c r="H5" s="271"/>
    </row>
    <row r="6" spans="1:8">
      <c r="A6" s="271"/>
      <c r="B6" s="439"/>
      <c r="C6" s="439"/>
      <c r="D6" s="439"/>
      <c r="E6" s="271"/>
      <c r="F6" s="271"/>
      <c r="G6" s="271"/>
      <c r="H6" s="271"/>
    </row>
    <row r="7" spans="1:8" ht="101.25" customHeight="1">
      <c r="A7" s="271"/>
      <c r="B7" s="439" t="s">
        <v>429</v>
      </c>
      <c r="C7" s="439"/>
      <c r="D7" s="439"/>
      <c r="E7" s="271"/>
      <c r="F7" s="271"/>
      <c r="G7" s="271"/>
      <c r="H7" s="271"/>
    </row>
    <row r="8" spans="1:8" ht="14.25">
      <c r="A8" s="271"/>
      <c r="B8" s="440" t="s">
        <v>430</v>
      </c>
      <c r="C8" s="440"/>
      <c r="D8" s="440"/>
      <c r="E8" s="271"/>
      <c r="F8" s="271"/>
      <c r="G8" s="271"/>
      <c r="H8" s="271"/>
    </row>
    <row r="9" spans="1:8" ht="13.5" thickBot="1">
      <c r="A9" s="271"/>
      <c r="B9" s="271"/>
      <c r="C9" s="271"/>
      <c r="D9" s="271"/>
      <c r="E9" s="271"/>
      <c r="F9" s="271"/>
      <c r="G9" s="271"/>
      <c r="H9" s="271"/>
    </row>
    <row r="10" spans="1:8" ht="29.25" customHeight="1" thickBot="1">
      <c r="A10" s="265"/>
      <c r="B10" s="441" t="s">
        <v>18</v>
      </c>
      <c r="C10" s="442"/>
      <c r="D10" s="443"/>
      <c r="E10" s="271"/>
      <c r="F10" s="271"/>
      <c r="G10" s="271"/>
      <c r="H10" s="271"/>
    </row>
    <row r="11" spans="1:8" ht="33" customHeight="1" thickBot="1">
      <c r="A11" s="266"/>
      <c r="B11" s="370" t="s">
        <v>19</v>
      </c>
      <c r="C11" s="12" t="s">
        <v>20</v>
      </c>
      <c r="D11" s="13" t="s">
        <v>21</v>
      </c>
      <c r="E11" s="271"/>
      <c r="F11" s="271"/>
      <c r="G11" s="271"/>
      <c r="H11" s="271"/>
    </row>
    <row r="12" spans="1:8" ht="42" customHeight="1" thickBot="1">
      <c r="A12" s="271"/>
      <c r="B12" s="435" t="s">
        <v>22</v>
      </c>
      <c r="C12" s="14" t="s">
        <v>5</v>
      </c>
      <c r="D12" s="434" t="s">
        <v>23</v>
      </c>
      <c r="E12" s="271"/>
      <c r="F12" s="271"/>
      <c r="G12" s="271"/>
      <c r="H12" s="271"/>
    </row>
    <row r="13" spans="1:8" ht="33" customHeight="1" thickBot="1">
      <c r="A13" s="271"/>
      <c r="B13" s="432"/>
      <c r="C13" s="15" t="s">
        <v>24</v>
      </c>
      <c r="D13" s="434"/>
      <c r="E13" s="271"/>
      <c r="F13" s="271"/>
      <c r="G13" s="271"/>
      <c r="H13" s="271"/>
    </row>
    <row r="14" spans="1:8" ht="33" customHeight="1" thickBot="1">
      <c r="A14" s="271"/>
      <c r="B14" s="433"/>
      <c r="C14" s="16" t="s">
        <v>25</v>
      </c>
      <c r="D14" s="434"/>
      <c r="E14" s="271"/>
      <c r="F14" s="271"/>
      <c r="G14" s="271"/>
      <c r="H14" s="271"/>
    </row>
    <row r="15" spans="1:8" ht="42" customHeight="1" thickBot="1">
      <c r="A15" s="271"/>
      <c r="B15" s="432" t="s">
        <v>26</v>
      </c>
      <c r="C15" s="17" t="s">
        <v>27</v>
      </c>
      <c r="D15" s="434" t="s">
        <v>28</v>
      </c>
      <c r="E15" s="271"/>
      <c r="F15" s="271"/>
      <c r="G15" s="271"/>
      <c r="H15" s="271"/>
    </row>
    <row r="16" spans="1:8" ht="42" customHeight="1" thickBot="1">
      <c r="A16" s="271"/>
      <c r="B16" s="432"/>
      <c r="C16" s="15" t="s">
        <v>29</v>
      </c>
      <c r="D16" s="434"/>
      <c r="E16" s="271"/>
      <c r="F16" s="271"/>
      <c r="G16" s="271"/>
      <c r="H16" s="271"/>
    </row>
    <row r="17" spans="1:12" ht="36" customHeight="1" thickBot="1">
      <c r="A17" s="271"/>
      <c r="B17" s="433"/>
      <c r="C17" s="16" t="s">
        <v>30</v>
      </c>
      <c r="D17" s="434"/>
      <c r="E17" s="271"/>
      <c r="F17" s="271"/>
      <c r="G17" s="271"/>
      <c r="H17" s="271"/>
    </row>
    <row r="18" spans="1:12" ht="42" customHeight="1" thickBot="1">
      <c r="A18" s="267"/>
      <c r="B18" s="435" t="s">
        <v>31</v>
      </c>
      <c r="C18" s="14" t="s">
        <v>32</v>
      </c>
      <c r="D18" s="434" t="s">
        <v>33</v>
      </c>
      <c r="E18" s="267"/>
      <c r="F18" s="267"/>
      <c r="G18" s="267"/>
      <c r="H18" s="267"/>
    </row>
    <row r="19" spans="1:12" ht="42" customHeight="1" thickBot="1">
      <c r="A19" s="271"/>
      <c r="B19" s="432"/>
      <c r="C19" s="15" t="s">
        <v>34</v>
      </c>
      <c r="D19" s="434"/>
      <c r="E19" s="271"/>
      <c r="F19" s="271"/>
      <c r="G19" s="271"/>
      <c r="H19" s="271"/>
    </row>
    <row r="20" spans="1:12" ht="42" customHeight="1" thickBot="1">
      <c r="A20" s="271"/>
      <c r="B20" s="432"/>
      <c r="C20" s="15" t="s">
        <v>35</v>
      </c>
      <c r="D20" s="434"/>
      <c r="E20" s="271"/>
      <c r="F20" s="271"/>
      <c r="G20" s="271"/>
      <c r="H20" s="271"/>
    </row>
    <row r="21" spans="1:12" ht="23.25" customHeight="1" thickBot="1">
      <c r="A21" s="271"/>
      <c r="B21" s="433"/>
      <c r="C21" s="16" t="s">
        <v>36</v>
      </c>
      <c r="D21" s="434"/>
      <c r="E21" s="271"/>
      <c r="F21" s="271"/>
      <c r="G21" s="271"/>
      <c r="H21" s="271"/>
    </row>
    <row r="22" spans="1:12" ht="42" customHeight="1" thickBot="1">
      <c r="A22" s="271"/>
      <c r="B22" s="436" t="s">
        <v>37</v>
      </c>
      <c r="C22" s="18" t="s">
        <v>38</v>
      </c>
      <c r="D22" s="434" t="s">
        <v>39</v>
      </c>
      <c r="E22" s="271"/>
      <c r="F22" s="271"/>
      <c r="G22" s="271"/>
      <c r="H22" s="271"/>
    </row>
    <row r="23" spans="1:12" ht="42" customHeight="1" thickBot="1">
      <c r="A23" s="271"/>
      <c r="B23" s="437"/>
      <c r="C23" s="19" t="s">
        <v>40</v>
      </c>
      <c r="D23" s="434"/>
      <c r="E23" s="271"/>
      <c r="F23" s="271"/>
      <c r="G23" s="271"/>
      <c r="H23" s="271"/>
    </row>
    <row r="24" spans="1:12">
      <c r="A24" s="271"/>
      <c r="B24" s="271"/>
      <c r="C24" s="271"/>
      <c r="D24" s="271"/>
      <c r="E24" s="271"/>
      <c r="F24" s="271"/>
      <c r="G24" s="271"/>
      <c r="H24" s="271"/>
      <c r="L24" s="278"/>
    </row>
    <row r="25" spans="1:12">
      <c r="A25" s="271"/>
      <c r="B25" s="271"/>
      <c r="C25" s="271"/>
      <c r="D25" s="271"/>
      <c r="E25" s="271"/>
      <c r="F25" s="271"/>
      <c r="G25" s="271"/>
      <c r="H25" s="271"/>
    </row>
    <row r="26" spans="1:12">
      <c r="A26" s="271"/>
      <c r="B26" s="271"/>
      <c r="C26" s="271"/>
      <c r="D26" s="271"/>
      <c r="E26" s="271"/>
      <c r="F26" s="271"/>
      <c r="G26" s="271"/>
      <c r="H26" s="271"/>
    </row>
    <row r="27" spans="1:12">
      <c r="A27" s="271"/>
      <c r="B27" s="271"/>
      <c r="C27" s="271"/>
      <c r="D27" s="271"/>
      <c r="E27" s="271"/>
      <c r="F27" s="271"/>
      <c r="G27" s="271"/>
      <c r="H27" s="271"/>
    </row>
    <row r="28" spans="1:12" ht="33" customHeight="1">
      <c r="A28" s="271"/>
      <c r="B28" s="271"/>
      <c r="C28" s="271"/>
      <c r="D28" s="271"/>
      <c r="E28" s="271"/>
      <c r="F28" s="271"/>
      <c r="G28" s="271"/>
      <c r="H28" s="271"/>
    </row>
    <row r="29" spans="1:12" ht="16.5" customHeight="1">
      <c r="A29" s="271"/>
      <c r="B29" s="271"/>
      <c r="C29" s="271"/>
      <c r="D29" s="271"/>
      <c r="E29" s="271"/>
      <c r="F29" s="271"/>
      <c r="G29" s="271"/>
      <c r="H29" s="271"/>
    </row>
    <row r="30" spans="1:12">
      <c r="A30" s="271"/>
      <c r="B30" s="271"/>
      <c r="C30" s="271"/>
      <c r="D30" s="271"/>
      <c r="E30" s="271"/>
      <c r="F30" s="271"/>
      <c r="G30" s="271"/>
      <c r="H30" s="271"/>
    </row>
    <row r="31" spans="1:12">
      <c r="A31" s="271"/>
      <c r="B31" s="271"/>
      <c r="C31" s="271"/>
      <c r="D31" s="271"/>
      <c r="E31" s="271"/>
      <c r="F31" s="271"/>
      <c r="G31" s="271"/>
      <c r="H31" s="271"/>
    </row>
    <row r="32" spans="1:12">
      <c r="A32" s="271"/>
      <c r="B32" s="271"/>
      <c r="C32" s="271"/>
      <c r="D32" s="271"/>
      <c r="E32" s="271"/>
      <c r="F32" s="271"/>
      <c r="G32" s="271"/>
      <c r="H32" s="271"/>
    </row>
    <row r="33" spans="1:8">
      <c r="A33" s="271"/>
      <c r="B33" s="271"/>
      <c r="C33" s="271"/>
      <c r="D33" s="271"/>
      <c r="E33" s="271"/>
      <c r="F33" s="271"/>
      <c r="G33" s="271"/>
      <c r="H33" s="271"/>
    </row>
    <row r="34" spans="1:8">
      <c r="A34" s="271"/>
      <c r="B34" s="271"/>
      <c r="C34" s="271"/>
      <c r="D34" s="271"/>
      <c r="E34" s="271"/>
      <c r="F34" s="271"/>
      <c r="G34" s="271"/>
      <c r="H34" s="271"/>
    </row>
    <row r="35" spans="1:8">
      <c r="A35" s="271"/>
      <c r="B35" s="271"/>
      <c r="C35" s="271"/>
      <c r="D35" s="271"/>
      <c r="E35" s="271"/>
      <c r="F35" s="271"/>
      <c r="G35" s="271"/>
      <c r="H35" s="271"/>
    </row>
    <row r="36" spans="1:8">
      <c r="A36" s="271"/>
      <c r="B36" s="271"/>
      <c r="C36" s="271"/>
      <c r="D36" s="271"/>
      <c r="E36" s="271"/>
      <c r="F36" s="271"/>
      <c r="G36" s="271"/>
      <c r="H36" s="271"/>
    </row>
    <row r="37" spans="1:8">
      <c r="A37" s="271"/>
      <c r="B37" s="271"/>
      <c r="C37" s="271"/>
      <c r="D37" s="271"/>
      <c r="E37" s="271"/>
      <c r="F37" s="271"/>
      <c r="G37" s="271"/>
      <c r="H37" s="271"/>
    </row>
    <row r="38" spans="1:8">
      <c r="A38" s="271"/>
      <c r="B38" s="271"/>
      <c r="C38" s="271"/>
      <c r="D38" s="271"/>
      <c r="E38" s="271"/>
      <c r="F38" s="271"/>
      <c r="G38" s="271"/>
      <c r="H38" s="271"/>
    </row>
    <row r="39" spans="1:8">
      <c r="A39" s="271"/>
      <c r="B39" s="271"/>
      <c r="C39" s="271"/>
      <c r="D39" s="271"/>
      <c r="E39" s="271"/>
      <c r="F39" s="271"/>
      <c r="G39" s="271"/>
      <c r="H39" s="271"/>
    </row>
    <row r="40" spans="1:8">
      <c r="A40" s="271"/>
      <c r="B40" s="271"/>
      <c r="C40" s="271"/>
      <c r="D40" s="271"/>
      <c r="E40" s="271"/>
      <c r="F40" s="271"/>
      <c r="G40" s="271"/>
      <c r="H40" s="271"/>
    </row>
    <row r="41" spans="1:8">
      <c r="A41" s="271"/>
      <c r="B41" s="271"/>
      <c r="C41" s="271"/>
      <c r="D41" s="271"/>
      <c r="E41" s="271"/>
      <c r="F41" s="271"/>
      <c r="G41" s="271"/>
      <c r="H41" s="271"/>
    </row>
    <row r="42" spans="1:8">
      <c r="A42" s="271"/>
      <c r="B42" s="271"/>
      <c r="C42" s="271"/>
      <c r="D42" s="271"/>
      <c r="E42" s="271"/>
      <c r="F42" s="271"/>
      <c r="G42" s="271"/>
      <c r="H42" s="271"/>
    </row>
    <row r="43" spans="1:8">
      <c r="A43" s="271"/>
      <c r="B43" s="271"/>
      <c r="C43" s="271"/>
      <c r="D43" s="271"/>
      <c r="E43" s="271"/>
      <c r="F43" s="271"/>
      <c r="G43" s="271"/>
      <c r="H43" s="271"/>
    </row>
    <row r="44" spans="1:8">
      <c r="A44" s="271"/>
      <c r="B44" s="271"/>
      <c r="C44" s="271"/>
      <c r="D44" s="271"/>
      <c r="E44" s="271"/>
      <c r="F44" s="271"/>
      <c r="G44" s="271"/>
      <c r="H44" s="271"/>
    </row>
    <row r="45" spans="1:8">
      <c r="A45" s="271"/>
      <c r="B45" s="271"/>
      <c r="C45" s="271"/>
      <c r="D45" s="271"/>
      <c r="E45" s="271"/>
      <c r="F45" s="271"/>
      <c r="G45" s="271"/>
      <c r="H45" s="271"/>
    </row>
    <row r="46" spans="1:8">
      <c r="A46" s="271"/>
      <c r="B46" s="271"/>
      <c r="C46" s="271"/>
      <c r="D46" s="271"/>
      <c r="E46" s="271"/>
      <c r="F46" s="271"/>
      <c r="G46" s="271"/>
      <c r="H46" s="271"/>
    </row>
    <row r="47" spans="1:8">
      <c r="A47" s="271"/>
      <c r="B47" s="271"/>
      <c r="C47" s="271"/>
      <c r="D47" s="271"/>
      <c r="E47" s="271"/>
      <c r="F47" s="271"/>
      <c r="G47" s="271"/>
      <c r="H47" s="271"/>
    </row>
    <row r="48" spans="1:8">
      <c r="A48" s="271"/>
      <c r="B48" s="271"/>
      <c r="C48" s="271"/>
      <c r="D48" s="271"/>
      <c r="E48" s="271"/>
      <c r="F48" s="271"/>
      <c r="G48" s="271"/>
      <c r="H48" s="271"/>
    </row>
    <row r="49" spans="1:8">
      <c r="A49" s="271"/>
      <c r="B49" s="271"/>
      <c r="C49" s="271"/>
      <c r="D49" s="271"/>
      <c r="E49" s="271"/>
      <c r="F49" s="271"/>
      <c r="G49" s="271"/>
      <c r="H49" s="271"/>
    </row>
    <row r="50" spans="1:8">
      <c r="A50" s="271"/>
      <c r="B50" s="271"/>
      <c r="C50" s="271"/>
      <c r="D50" s="271"/>
      <c r="E50" s="271"/>
      <c r="F50" s="271"/>
      <c r="G50" s="271"/>
      <c r="H50" s="271"/>
    </row>
    <row r="51" spans="1:8">
      <c r="A51" s="271"/>
      <c r="B51" s="271"/>
      <c r="C51" s="271"/>
      <c r="D51" s="271"/>
      <c r="E51" s="271"/>
      <c r="F51" s="271"/>
      <c r="G51" s="271"/>
      <c r="H51" s="271"/>
    </row>
    <row r="52" spans="1:8">
      <c r="A52" s="271"/>
      <c r="B52" s="271"/>
      <c r="C52" s="271"/>
      <c r="D52" s="271"/>
      <c r="E52" s="271"/>
      <c r="F52" s="271"/>
      <c r="G52" s="271"/>
      <c r="H52" s="271"/>
    </row>
    <row r="53" spans="1:8">
      <c r="A53" s="271"/>
      <c r="B53" s="271"/>
      <c r="C53" s="271"/>
      <c r="D53" s="271"/>
      <c r="E53" s="271"/>
      <c r="F53" s="271"/>
      <c r="G53" s="271"/>
      <c r="H53" s="271"/>
    </row>
    <row r="54" spans="1:8">
      <c r="A54" s="271"/>
      <c r="B54" s="271"/>
      <c r="C54" s="271"/>
      <c r="D54" s="271"/>
      <c r="E54" s="271"/>
      <c r="F54" s="271"/>
      <c r="G54" s="271"/>
      <c r="H54" s="271"/>
    </row>
    <row r="55" spans="1:8">
      <c r="A55" s="271"/>
      <c r="B55" s="271"/>
      <c r="C55" s="271"/>
      <c r="D55" s="271"/>
      <c r="E55" s="271"/>
      <c r="F55" s="271"/>
      <c r="G55" s="271"/>
      <c r="H55" s="271"/>
    </row>
    <row r="56" spans="1:8">
      <c r="A56" s="271"/>
      <c r="B56" s="271"/>
      <c r="C56" s="271"/>
      <c r="D56" s="271"/>
      <c r="E56" s="271"/>
      <c r="F56" s="271"/>
      <c r="G56" s="271"/>
      <c r="H56" s="271"/>
    </row>
    <row r="57" spans="1:8">
      <c r="A57" s="271"/>
      <c r="B57" s="271"/>
      <c r="C57" s="271"/>
      <c r="D57" s="271"/>
      <c r="E57" s="271"/>
      <c r="F57" s="271"/>
      <c r="G57" s="271"/>
      <c r="H57" s="271"/>
    </row>
    <row r="58" spans="1:8">
      <c r="A58" s="271"/>
      <c r="B58" s="271"/>
      <c r="C58" s="271"/>
      <c r="D58" s="271"/>
      <c r="E58" s="271"/>
      <c r="F58" s="271"/>
      <c r="G58" s="271"/>
      <c r="H58" s="271"/>
    </row>
    <row r="59" spans="1:8">
      <c r="A59" s="271"/>
      <c r="B59" s="271"/>
      <c r="C59" s="271"/>
      <c r="D59" s="271"/>
      <c r="E59" s="271"/>
      <c r="F59" s="271"/>
      <c r="G59" s="271"/>
      <c r="H59" s="271"/>
    </row>
    <row r="60" spans="1:8">
      <c r="A60" s="271"/>
      <c r="B60" s="271"/>
      <c r="C60" s="271"/>
      <c r="D60" s="271"/>
      <c r="E60" s="271"/>
      <c r="F60" s="271"/>
      <c r="G60" s="271"/>
      <c r="H60" s="271"/>
    </row>
    <row r="61" spans="1:8">
      <c r="A61" s="271"/>
      <c r="B61" s="271"/>
      <c r="C61" s="271"/>
      <c r="D61" s="271"/>
      <c r="E61" s="271"/>
      <c r="F61" s="271"/>
      <c r="G61" s="271"/>
      <c r="H61" s="271"/>
    </row>
    <row r="62" spans="1:8">
      <c r="A62" s="271"/>
      <c r="B62" s="271"/>
      <c r="C62" s="271"/>
      <c r="D62" s="271"/>
      <c r="E62" s="271"/>
      <c r="F62" s="271"/>
      <c r="G62" s="271"/>
      <c r="H62" s="271"/>
    </row>
    <row r="63" spans="1:8">
      <c r="A63" s="271"/>
      <c r="B63" s="271"/>
      <c r="C63" s="271"/>
      <c r="D63" s="271"/>
      <c r="E63" s="271"/>
      <c r="F63" s="271"/>
      <c r="G63" s="271"/>
      <c r="H63" s="271"/>
    </row>
    <row r="64" spans="1:8">
      <c r="A64" s="271"/>
      <c r="B64" s="271"/>
      <c r="C64" s="271"/>
      <c r="D64" s="271"/>
      <c r="E64" s="271"/>
      <c r="F64" s="271"/>
      <c r="G64" s="271"/>
      <c r="H64" s="271"/>
    </row>
    <row r="65" spans="1:8">
      <c r="A65" s="271"/>
      <c r="B65" s="271"/>
      <c r="C65" s="271"/>
      <c r="D65" s="271"/>
      <c r="E65" s="271"/>
      <c r="F65" s="271"/>
      <c r="G65" s="271"/>
      <c r="H65" s="271"/>
    </row>
    <row r="66" spans="1:8">
      <c r="A66" s="271"/>
      <c r="B66" s="271"/>
      <c r="C66" s="271"/>
      <c r="D66" s="271"/>
      <c r="E66" s="271"/>
      <c r="F66" s="271"/>
      <c r="G66" s="271"/>
      <c r="H66" s="271"/>
    </row>
    <row r="67" spans="1:8">
      <c r="A67" s="271"/>
      <c r="B67" s="271"/>
      <c r="C67" s="271"/>
      <c r="D67" s="271"/>
      <c r="E67" s="271"/>
      <c r="F67" s="271"/>
      <c r="G67" s="271"/>
      <c r="H67" s="271"/>
    </row>
    <row r="68" spans="1:8">
      <c r="A68" s="271"/>
      <c r="B68" s="271"/>
      <c r="C68" s="271"/>
      <c r="D68" s="271"/>
      <c r="E68" s="271"/>
      <c r="F68" s="271"/>
      <c r="G68" s="271"/>
      <c r="H68" s="271"/>
    </row>
    <row r="69" spans="1:8">
      <c r="A69" s="271"/>
      <c r="B69" s="271"/>
      <c r="C69" s="271"/>
      <c r="D69" s="271"/>
      <c r="E69" s="271"/>
      <c r="F69" s="271"/>
      <c r="G69" s="271"/>
      <c r="H69" s="271"/>
    </row>
    <row r="70" spans="1:8">
      <c r="A70" s="271"/>
      <c r="B70" s="271"/>
      <c r="C70" s="271"/>
      <c r="D70" s="271"/>
      <c r="E70" s="271"/>
      <c r="F70" s="271"/>
      <c r="G70" s="271"/>
      <c r="H70" s="271"/>
    </row>
    <row r="71" spans="1:8">
      <c r="A71" s="271"/>
      <c r="B71" s="271"/>
      <c r="C71" s="271"/>
      <c r="D71" s="271"/>
      <c r="E71" s="271"/>
      <c r="F71" s="271"/>
      <c r="G71" s="271"/>
      <c r="H71" s="271"/>
    </row>
    <row r="72" spans="1:8">
      <c r="A72" s="271"/>
      <c r="B72" s="271"/>
      <c r="C72" s="271"/>
      <c r="D72" s="271"/>
      <c r="E72" s="271"/>
      <c r="F72" s="271"/>
      <c r="G72" s="271"/>
      <c r="H72" s="271"/>
    </row>
    <row r="73" spans="1:8">
      <c r="A73" s="271"/>
      <c r="B73" s="271"/>
      <c r="C73" s="271"/>
      <c r="D73" s="271"/>
      <c r="E73" s="271"/>
      <c r="F73" s="271"/>
      <c r="G73" s="271"/>
      <c r="H73" s="271"/>
    </row>
    <row r="74" spans="1:8">
      <c r="A74" s="271"/>
      <c r="B74" s="271"/>
      <c r="C74" s="271"/>
      <c r="D74" s="271"/>
      <c r="E74" s="271"/>
      <c r="F74" s="271"/>
      <c r="G74" s="271"/>
      <c r="H74" s="271"/>
    </row>
    <row r="75" spans="1:8">
      <c r="A75" s="271"/>
      <c r="B75" s="271"/>
      <c r="C75" s="271"/>
      <c r="D75" s="271"/>
      <c r="E75" s="271"/>
      <c r="F75" s="271"/>
      <c r="G75" s="271"/>
      <c r="H75" s="271"/>
    </row>
    <row r="76" spans="1:8">
      <c r="A76" s="271"/>
      <c r="B76" s="271"/>
      <c r="C76" s="271"/>
      <c r="D76" s="271"/>
      <c r="E76" s="271"/>
      <c r="F76" s="271"/>
      <c r="G76" s="271"/>
      <c r="H76" s="271"/>
    </row>
    <row r="77" spans="1:8">
      <c r="A77" s="271"/>
      <c r="B77" s="271"/>
      <c r="C77" s="271"/>
      <c r="D77" s="271"/>
      <c r="E77" s="271"/>
      <c r="F77" s="271"/>
      <c r="G77" s="271"/>
      <c r="H77" s="271"/>
    </row>
    <row r="78" spans="1:8">
      <c r="A78" s="271"/>
      <c r="B78" s="271"/>
      <c r="C78" s="271"/>
      <c r="D78" s="271"/>
      <c r="E78" s="271"/>
      <c r="F78" s="271"/>
      <c r="G78" s="271"/>
      <c r="H78" s="271"/>
    </row>
    <row r="79" spans="1:8">
      <c r="A79" s="271"/>
      <c r="B79" s="271"/>
      <c r="C79" s="271"/>
      <c r="D79" s="271"/>
      <c r="E79" s="271"/>
      <c r="F79" s="271"/>
      <c r="G79" s="271"/>
      <c r="H79" s="271"/>
    </row>
    <row r="80" spans="1:8">
      <c r="A80" s="271"/>
      <c r="B80" s="271"/>
      <c r="C80" s="271"/>
      <c r="D80" s="271"/>
      <c r="E80" s="271"/>
      <c r="F80" s="271"/>
      <c r="G80" s="271"/>
      <c r="H80" s="271"/>
    </row>
    <row r="81" spans="1:8">
      <c r="A81" s="271"/>
      <c r="B81" s="271"/>
      <c r="C81" s="271"/>
      <c r="D81" s="271"/>
      <c r="E81" s="271"/>
      <c r="F81" s="271"/>
      <c r="G81" s="271"/>
      <c r="H81" s="271"/>
    </row>
    <row r="82" spans="1:8">
      <c r="A82" s="271"/>
      <c r="B82" s="271"/>
      <c r="C82" s="271"/>
      <c r="D82" s="271"/>
      <c r="E82" s="271"/>
      <c r="F82" s="271"/>
      <c r="G82" s="271"/>
      <c r="H82" s="271"/>
    </row>
    <row r="83" spans="1:8">
      <c r="A83" s="271"/>
      <c r="B83" s="271"/>
      <c r="C83" s="271"/>
      <c r="D83" s="271"/>
      <c r="E83" s="271"/>
      <c r="F83" s="271"/>
      <c r="G83" s="271"/>
      <c r="H83" s="271"/>
    </row>
    <row r="84" spans="1:8">
      <c r="A84" s="271"/>
      <c r="B84" s="271"/>
      <c r="C84" s="271"/>
      <c r="D84" s="271"/>
      <c r="E84" s="271"/>
      <c r="F84" s="271"/>
      <c r="G84" s="271"/>
      <c r="H84" s="271"/>
    </row>
    <row r="85" spans="1:8">
      <c r="A85" s="271"/>
      <c r="B85" s="271"/>
      <c r="C85" s="271"/>
      <c r="D85" s="271"/>
      <c r="E85" s="271"/>
      <c r="F85" s="271"/>
      <c r="G85" s="271"/>
      <c r="H85" s="271"/>
    </row>
    <row r="86" spans="1:8">
      <c r="A86" s="271"/>
      <c r="B86" s="271"/>
      <c r="C86" s="271"/>
      <c r="D86" s="271"/>
      <c r="E86" s="271"/>
      <c r="F86" s="271"/>
      <c r="G86" s="271"/>
      <c r="H86" s="271"/>
    </row>
    <row r="87" spans="1:8">
      <c r="A87" s="271"/>
      <c r="B87" s="271"/>
      <c r="C87" s="271"/>
      <c r="D87" s="271"/>
      <c r="E87" s="271"/>
      <c r="F87" s="271"/>
      <c r="G87" s="271"/>
      <c r="H87" s="271"/>
    </row>
    <row r="88" spans="1:8">
      <c r="A88" s="271"/>
      <c r="B88" s="271"/>
      <c r="C88" s="271"/>
      <c r="D88" s="271"/>
      <c r="E88" s="271"/>
      <c r="F88" s="271"/>
      <c r="G88" s="271"/>
      <c r="H88" s="271"/>
    </row>
    <row r="89" spans="1:8">
      <c r="A89" s="271"/>
      <c r="B89" s="271"/>
      <c r="C89" s="271"/>
      <c r="D89" s="271"/>
      <c r="E89" s="271"/>
      <c r="F89" s="271"/>
      <c r="G89" s="271"/>
      <c r="H89" s="271"/>
    </row>
    <row r="90" spans="1:8">
      <c r="A90" s="271"/>
      <c r="B90" s="271"/>
      <c r="C90" s="271"/>
      <c r="D90" s="271"/>
      <c r="E90" s="271"/>
      <c r="F90" s="271"/>
      <c r="G90" s="271"/>
      <c r="H90" s="271"/>
    </row>
    <row r="91" spans="1:8">
      <c r="A91" s="271"/>
      <c r="B91" s="271"/>
      <c r="C91" s="271"/>
      <c r="D91" s="271"/>
      <c r="E91" s="271"/>
      <c r="F91" s="271"/>
      <c r="G91" s="271"/>
      <c r="H91" s="271"/>
    </row>
    <row r="92" spans="1:8">
      <c r="A92" s="271"/>
      <c r="B92" s="271"/>
      <c r="C92" s="271"/>
      <c r="D92" s="271"/>
      <c r="E92" s="271"/>
      <c r="F92" s="271"/>
      <c r="G92" s="271"/>
      <c r="H92" s="271"/>
    </row>
    <row r="93" spans="1:8">
      <c r="A93" s="271"/>
      <c r="B93" s="271"/>
      <c r="C93" s="271"/>
      <c r="D93" s="271"/>
      <c r="E93" s="271"/>
      <c r="F93" s="271"/>
      <c r="G93" s="271"/>
      <c r="H93" s="271"/>
    </row>
    <row r="94" spans="1:8">
      <c r="A94" s="271"/>
      <c r="B94" s="271"/>
      <c r="C94" s="271"/>
      <c r="D94" s="271"/>
      <c r="E94" s="271"/>
      <c r="F94" s="271"/>
      <c r="G94" s="271"/>
      <c r="H94" s="271"/>
    </row>
    <row r="95" spans="1:8">
      <c r="A95" s="271"/>
      <c r="B95" s="271"/>
      <c r="C95" s="271"/>
      <c r="D95" s="271"/>
      <c r="E95" s="271"/>
      <c r="F95" s="271"/>
      <c r="G95" s="271"/>
      <c r="H95" s="271"/>
    </row>
    <row r="96" spans="1:8">
      <c r="A96" s="271"/>
      <c r="B96" s="271"/>
      <c r="C96" s="271"/>
      <c r="D96" s="271"/>
      <c r="E96" s="271"/>
      <c r="F96" s="271"/>
      <c r="G96" s="271"/>
      <c r="H96" s="271"/>
    </row>
    <row r="97" spans="1:8">
      <c r="A97" s="271"/>
      <c r="B97" s="271"/>
      <c r="C97" s="271"/>
      <c r="D97" s="271"/>
      <c r="E97" s="271"/>
      <c r="F97" s="271"/>
      <c r="G97" s="271"/>
      <c r="H97" s="271"/>
    </row>
    <row r="98" spans="1:8">
      <c r="A98" s="271"/>
      <c r="B98" s="271"/>
      <c r="C98" s="271"/>
      <c r="D98" s="271"/>
      <c r="E98" s="271"/>
      <c r="F98" s="271"/>
      <c r="G98" s="271"/>
      <c r="H98" s="271"/>
    </row>
    <row r="99" spans="1:8">
      <c r="A99" s="271"/>
      <c r="B99" s="271"/>
      <c r="C99" s="271"/>
      <c r="D99" s="271"/>
      <c r="E99" s="271"/>
      <c r="F99" s="271"/>
      <c r="G99" s="271"/>
      <c r="H99" s="271"/>
    </row>
    <row r="100" spans="1:8">
      <c r="A100" s="271"/>
      <c r="B100" s="271"/>
      <c r="C100" s="271"/>
      <c r="D100" s="271"/>
      <c r="E100" s="271"/>
      <c r="F100" s="271"/>
      <c r="G100" s="271"/>
      <c r="H100" s="271"/>
    </row>
    <row r="101" spans="1:8">
      <c r="A101" s="271"/>
      <c r="B101" s="271"/>
      <c r="C101" s="271"/>
      <c r="D101" s="271"/>
      <c r="E101" s="271"/>
      <c r="F101" s="271"/>
      <c r="G101" s="271"/>
      <c r="H101" s="271"/>
    </row>
    <row r="102" spans="1:8">
      <c r="A102" s="271"/>
      <c r="B102" s="271"/>
      <c r="C102" s="271"/>
      <c r="D102" s="271"/>
      <c r="E102" s="271"/>
      <c r="F102" s="271"/>
      <c r="G102" s="271"/>
      <c r="H102" s="271"/>
    </row>
    <row r="103" spans="1:8">
      <c r="A103" s="271"/>
      <c r="B103" s="271"/>
      <c r="C103" s="271"/>
      <c r="D103" s="271"/>
      <c r="E103" s="271"/>
      <c r="F103" s="271"/>
      <c r="G103" s="271"/>
      <c r="H103" s="271"/>
    </row>
    <row r="104" spans="1:8">
      <c r="A104" s="271"/>
      <c r="B104" s="271"/>
      <c r="C104" s="271"/>
      <c r="D104" s="271"/>
      <c r="E104" s="271"/>
      <c r="F104" s="271"/>
      <c r="G104" s="271"/>
      <c r="H104" s="271"/>
    </row>
    <row r="105" spans="1:8">
      <c r="A105" s="271"/>
      <c r="B105" s="271"/>
      <c r="C105" s="271"/>
      <c r="D105" s="271"/>
      <c r="E105" s="271"/>
      <c r="F105" s="271"/>
      <c r="G105" s="271"/>
      <c r="H105" s="271"/>
    </row>
    <row r="106" spans="1:8">
      <c r="A106" s="271"/>
      <c r="B106" s="271"/>
      <c r="C106" s="271"/>
      <c r="D106" s="271"/>
      <c r="E106" s="271"/>
      <c r="F106" s="271"/>
      <c r="G106" s="271"/>
      <c r="H106" s="271"/>
    </row>
    <row r="107" spans="1:8">
      <c r="A107" s="271"/>
      <c r="B107" s="271"/>
      <c r="C107" s="271"/>
      <c r="D107" s="271"/>
      <c r="E107" s="271"/>
      <c r="F107" s="271"/>
      <c r="G107" s="271"/>
      <c r="H107" s="271"/>
    </row>
    <row r="108" spans="1:8">
      <c r="A108" s="271"/>
      <c r="B108" s="271"/>
      <c r="C108" s="271"/>
      <c r="D108" s="271"/>
      <c r="E108" s="271"/>
      <c r="F108" s="271"/>
      <c r="G108" s="271"/>
      <c r="H108" s="271"/>
    </row>
    <row r="109" spans="1:8">
      <c r="A109" s="271"/>
      <c r="B109" s="271"/>
      <c r="C109" s="271"/>
      <c r="D109" s="271"/>
      <c r="E109" s="271"/>
      <c r="F109" s="271"/>
      <c r="G109" s="271"/>
      <c r="H109" s="271"/>
    </row>
    <row r="110" spans="1:8">
      <c r="A110" s="271"/>
      <c r="B110" s="271"/>
      <c r="C110" s="271"/>
      <c r="D110" s="271"/>
      <c r="E110" s="271"/>
      <c r="F110" s="271"/>
      <c r="G110" s="271"/>
      <c r="H110" s="271"/>
    </row>
    <row r="111" spans="1:8">
      <c r="A111" s="271"/>
      <c r="B111" s="271"/>
      <c r="C111" s="271"/>
      <c r="D111" s="271"/>
      <c r="E111" s="271"/>
      <c r="F111" s="271"/>
      <c r="G111" s="271"/>
      <c r="H111" s="271"/>
    </row>
    <row r="112" spans="1:8">
      <c r="A112" s="271"/>
      <c r="B112" s="271"/>
      <c r="C112" s="271"/>
      <c r="D112" s="271"/>
      <c r="E112" s="271"/>
      <c r="F112" s="271"/>
      <c r="G112" s="271"/>
      <c r="H112" s="271"/>
    </row>
    <row r="113" spans="1:8">
      <c r="A113" s="271"/>
      <c r="B113" s="271"/>
      <c r="C113" s="271"/>
      <c r="D113" s="271"/>
      <c r="E113" s="271"/>
      <c r="F113" s="271"/>
      <c r="G113" s="271"/>
      <c r="H113" s="271"/>
    </row>
    <row r="114" spans="1:8">
      <c r="A114" s="271"/>
      <c r="B114" s="271"/>
      <c r="C114" s="271"/>
      <c r="D114" s="271"/>
      <c r="E114" s="271"/>
      <c r="F114" s="271"/>
      <c r="G114" s="271"/>
      <c r="H114" s="271"/>
    </row>
    <row r="115" spans="1:8">
      <c r="A115" s="271"/>
      <c r="B115" s="271"/>
      <c r="C115" s="271"/>
      <c r="D115" s="271"/>
      <c r="E115" s="271"/>
      <c r="F115" s="271"/>
      <c r="G115" s="271"/>
      <c r="H115" s="271"/>
    </row>
    <row r="116" spans="1:8">
      <c r="A116" s="271"/>
      <c r="B116" s="271"/>
      <c r="C116" s="271"/>
      <c r="D116" s="271"/>
      <c r="E116" s="271"/>
      <c r="F116" s="271"/>
      <c r="G116" s="271"/>
      <c r="H116" s="271"/>
    </row>
    <row r="117" spans="1:8">
      <c r="A117" s="271"/>
      <c r="B117" s="271"/>
      <c r="C117" s="271"/>
      <c r="D117" s="271"/>
      <c r="E117" s="271"/>
      <c r="F117" s="271"/>
      <c r="G117" s="271"/>
      <c r="H117" s="271"/>
    </row>
    <row r="118" spans="1:8">
      <c r="A118" s="271"/>
      <c r="B118" s="271"/>
      <c r="C118" s="271"/>
      <c r="D118" s="271"/>
      <c r="E118" s="271"/>
      <c r="F118" s="271"/>
      <c r="G118" s="271"/>
      <c r="H118" s="271"/>
    </row>
    <row r="119" spans="1:8">
      <c r="A119" s="271"/>
      <c r="B119" s="271"/>
      <c r="C119" s="271"/>
      <c r="D119" s="271"/>
      <c r="E119" s="271"/>
      <c r="F119" s="271"/>
      <c r="G119" s="271"/>
      <c r="H119" s="271"/>
    </row>
    <row r="120" spans="1:8">
      <c r="A120" s="271"/>
      <c r="B120" s="271"/>
      <c r="C120" s="271"/>
      <c r="D120" s="271"/>
      <c r="E120" s="271"/>
      <c r="F120" s="271"/>
      <c r="G120" s="271"/>
      <c r="H120" s="271"/>
    </row>
    <row r="121" spans="1:8">
      <c r="A121" s="271"/>
      <c r="B121" s="271"/>
      <c r="C121" s="271"/>
      <c r="D121" s="271"/>
      <c r="E121" s="271"/>
      <c r="F121" s="271"/>
      <c r="G121" s="271"/>
      <c r="H121" s="271"/>
    </row>
    <row r="122" spans="1:8">
      <c r="A122" s="271"/>
      <c r="B122" s="271"/>
      <c r="C122" s="271"/>
      <c r="D122" s="271"/>
      <c r="E122" s="271"/>
      <c r="F122" s="271"/>
      <c r="G122" s="271"/>
      <c r="H122" s="271"/>
    </row>
    <row r="123" spans="1:8">
      <c r="A123" s="271"/>
      <c r="B123" s="271"/>
      <c r="C123" s="271"/>
      <c r="D123" s="271"/>
      <c r="E123" s="271"/>
      <c r="F123" s="271"/>
      <c r="G123" s="271"/>
      <c r="H123" s="271"/>
    </row>
    <row r="124" spans="1:8">
      <c r="A124" s="271"/>
      <c r="B124" s="271"/>
      <c r="C124" s="271"/>
      <c r="D124" s="271"/>
      <c r="E124" s="271"/>
      <c r="F124" s="271"/>
      <c r="G124" s="271"/>
      <c r="H124" s="271"/>
    </row>
    <row r="125" spans="1:8">
      <c r="A125" s="271"/>
      <c r="B125" s="271"/>
      <c r="C125" s="271"/>
      <c r="D125" s="271"/>
      <c r="E125" s="271"/>
      <c r="F125" s="271"/>
      <c r="G125" s="271"/>
      <c r="H125" s="271"/>
    </row>
    <row r="126" spans="1:8">
      <c r="A126" s="271"/>
      <c r="B126" s="271"/>
      <c r="C126" s="271"/>
      <c r="D126" s="271"/>
      <c r="E126" s="271"/>
      <c r="F126" s="271"/>
      <c r="G126" s="271"/>
      <c r="H126" s="271"/>
    </row>
    <row r="127" spans="1:8">
      <c r="A127" s="271"/>
      <c r="B127" s="271"/>
      <c r="C127" s="271"/>
      <c r="D127" s="271"/>
      <c r="E127" s="271"/>
      <c r="F127" s="271"/>
      <c r="G127" s="271"/>
      <c r="H127" s="271"/>
    </row>
    <row r="128" spans="1:8">
      <c r="A128" s="271"/>
      <c r="B128" s="271"/>
      <c r="C128" s="271"/>
      <c r="D128" s="271"/>
      <c r="E128" s="271"/>
      <c r="F128" s="271"/>
      <c r="G128" s="271"/>
      <c r="H128" s="271"/>
    </row>
    <row r="129" spans="1:8">
      <c r="A129" s="271"/>
      <c r="B129" s="271"/>
      <c r="C129" s="271"/>
      <c r="D129" s="271"/>
      <c r="E129" s="271"/>
      <c r="F129" s="271"/>
      <c r="G129" s="271"/>
      <c r="H129" s="271"/>
    </row>
    <row r="130" spans="1:8">
      <c r="A130" s="271"/>
      <c r="B130" s="271"/>
      <c r="C130" s="271"/>
      <c r="D130" s="271"/>
      <c r="E130" s="271"/>
      <c r="F130" s="271"/>
      <c r="G130" s="271"/>
      <c r="H130" s="271"/>
    </row>
    <row r="131" spans="1:8">
      <c r="A131" s="271"/>
      <c r="B131" s="271"/>
      <c r="C131" s="271"/>
      <c r="D131" s="271"/>
      <c r="E131" s="271"/>
      <c r="F131" s="271"/>
      <c r="G131" s="271"/>
      <c r="H131" s="271"/>
    </row>
    <row r="132" spans="1:8">
      <c r="A132" s="271"/>
      <c r="B132" s="271"/>
      <c r="C132" s="271"/>
      <c r="D132" s="271"/>
      <c r="E132" s="271"/>
      <c r="F132" s="271"/>
      <c r="G132" s="271"/>
      <c r="H132" s="271"/>
    </row>
    <row r="133" spans="1:8">
      <c r="A133" s="271"/>
      <c r="B133" s="271"/>
      <c r="C133" s="271"/>
      <c r="D133" s="271"/>
      <c r="E133" s="271"/>
      <c r="F133" s="271"/>
      <c r="G133" s="271"/>
      <c r="H133" s="271"/>
    </row>
    <row r="134" spans="1:8">
      <c r="A134" s="271"/>
      <c r="B134" s="271"/>
      <c r="C134" s="271"/>
      <c r="D134" s="271"/>
      <c r="E134" s="271"/>
      <c r="F134" s="271"/>
      <c r="G134" s="271"/>
      <c r="H134" s="271"/>
    </row>
    <row r="135" spans="1:8">
      <c r="A135" s="271"/>
      <c r="B135" s="271"/>
      <c r="C135" s="271"/>
      <c r="D135" s="271"/>
      <c r="E135" s="271"/>
      <c r="F135" s="271"/>
      <c r="G135" s="271"/>
      <c r="H135" s="271"/>
    </row>
    <row r="136" spans="1:8">
      <c r="A136" s="271"/>
      <c r="B136" s="271"/>
      <c r="C136" s="271"/>
      <c r="D136" s="271"/>
      <c r="E136" s="271"/>
      <c r="F136" s="271"/>
      <c r="G136" s="271"/>
      <c r="H136" s="271"/>
    </row>
    <row r="137" spans="1:8">
      <c r="A137" s="271"/>
      <c r="B137" s="271"/>
      <c r="C137" s="271"/>
      <c r="D137" s="271"/>
      <c r="E137" s="271"/>
      <c r="F137" s="271"/>
      <c r="G137" s="271"/>
      <c r="H137" s="271"/>
    </row>
    <row r="138" spans="1:8">
      <c r="A138" s="271"/>
      <c r="B138" s="271"/>
      <c r="C138" s="271"/>
      <c r="D138" s="271"/>
      <c r="E138" s="271"/>
      <c r="F138" s="271"/>
      <c r="G138" s="271"/>
      <c r="H138" s="271"/>
    </row>
    <row r="139" spans="1:8">
      <c r="A139" s="271"/>
      <c r="B139" s="271"/>
      <c r="C139" s="271"/>
      <c r="D139" s="271"/>
      <c r="E139" s="271"/>
      <c r="F139" s="271"/>
      <c r="G139" s="271"/>
      <c r="H139" s="271"/>
    </row>
    <row r="140" spans="1:8">
      <c r="A140" s="271"/>
      <c r="B140" s="271"/>
      <c r="C140" s="271"/>
      <c r="D140" s="271"/>
      <c r="E140" s="271"/>
      <c r="F140" s="271"/>
      <c r="G140" s="271"/>
      <c r="H140" s="271"/>
    </row>
    <row r="141" spans="1:8">
      <c r="A141" s="271"/>
      <c r="B141" s="271"/>
      <c r="C141" s="271"/>
      <c r="D141" s="271"/>
      <c r="E141" s="271"/>
      <c r="F141" s="271"/>
      <c r="G141" s="271"/>
      <c r="H141" s="271"/>
    </row>
    <row r="142" spans="1:8">
      <c r="A142" s="271"/>
      <c r="B142" s="271"/>
      <c r="C142" s="271"/>
      <c r="D142" s="271"/>
      <c r="E142" s="271"/>
      <c r="F142" s="271"/>
      <c r="G142" s="271"/>
      <c r="H142" s="271"/>
    </row>
    <row r="143" spans="1:8">
      <c r="A143" s="271"/>
      <c r="B143" s="271"/>
      <c r="C143" s="271"/>
      <c r="D143" s="271"/>
      <c r="E143" s="271"/>
      <c r="F143" s="271"/>
      <c r="G143" s="271"/>
      <c r="H143" s="271"/>
    </row>
    <row r="144" spans="1:8">
      <c r="A144" s="271"/>
      <c r="B144" s="271"/>
      <c r="C144" s="271"/>
      <c r="D144" s="271"/>
      <c r="E144" s="271"/>
      <c r="F144" s="271"/>
      <c r="G144" s="271"/>
      <c r="H144" s="271"/>
    </row>
    <row r="145" spans="1:8">
      <c r="A145" s="271"/>
      <c r="B145" s="271"/>
      <c r="C145" s="271"/>
      <c r="D145" s="271"/>
      <c r="E145" s="271"/>
      <c r="F145" s="271"/>
      <c r="G145" s="271"/>
      <c r="H145" s="271"/>
    </row>
    <row r="146" spans="1:8">
      <c r="A146" s="271"/>
      <c r="B146" s="271"/>
      <c r="C146" s="271"/>
      <c r="D146" s="271"/>
      <c r="E146" s="271"/>
      <c r="F146" s="271"/>
      <c r="G146" s="271"/>
      <c r="H146" s="271"/>
    </row>
    <row r="147" spans="1:8">
      <c r="A147" s="271"/>
      <c r="B147" s="271"/>
      <c r="C147" s="271"/>
      <c r="D147" s="271"/>
      <c r="E147" s="271"/>
      <c r="F147" s="271"/>
      <c r="G147" s="271"/>
      <c r="H147" s="271"/>
    </row>
    <row r="148" spans="1:8">
      <c r="A148" s="271"/>
      <c r="B148" s="271"/>
      <c r="C148" s="271"/>
      <c r="D148" s="271"/>
      <c r="E148" s="271"/>
      <c r="F148" s="271"/>
      <c r="G148" s="271"/>
      <c r="H148" s="271"/>
    </row>
    <row r="149" spans="1:8">
      <c r="A149" s="271"/>
      <c r="B149" s="271"/>
      <c r="C149" s="271"/>
      <c r="D149" s="271"/>
      <c r="E149" s="271"/>
      <c r="F149" s="271"/>
      <c r="G149" s="271"/>
      <c r="H149" s="271"/>
    </row>
    <row r="150" spans="1:8">
      <c r="A150" s="271"/>
      <c r="B150" s="271"/>
      <c r="C150" s="271"/>
      <c r="D150" s="271"/>
      <c r="E150" s="271"/>
      <c r="F150" s="271"/>
      <c r="G150" s="271"/>
      <c r="H150" s="271"/>
    </row>
    <row r="151" spans="1:8">
      <c r="A151" s="271"/>
      <c r="B151" s="271"/>
      <c r="C151" s="271"/>
      <c r="D151" s="271"/>
      <c r="E151" s="271"/>
      <c r="F151" s="271"/>
      <c r="G151" s="271"/>
      <c r="H151" s="271"/>
    </row>
    <row r="152" spans="1:8">
      <c r="A152" s="271"/>
      <c r="B152" s="271"/>
      <c r="C152" s="271"/>
      <c r="D152" s="271"/>
      <c r="E152" s="271"/>
      <c r="F152" s="271"/>
      <c r="G152" s="271"/>
      <c r="H152" s="271"/>
    </row>
    <row r="153" spans="1:8">
      <c r="A153" s="271"/>
      <c r="B153" s="271"/>
      <c r="C153" s="271"/>
      <c r="D153" s="271"/>
      <c r="E153" s="271"/>
      <c r="F153" s="271"/>
      <c r="G153" s="271"/>
      <c r="H153" s="271"/>
    </row>
    <row r="154" spans="1:8">
      <c r="A154" s="271"/>
      <c r="B154" s="271"/>
      <c r="C154" s="271"/>
      <c r="D154" s="271"/>
      <c r="E154" s="271"/>
      <c r="F154" s="271"/>
      <c r="G154" s="271"/>
      <c r="H154" s="271"/>
    </row>
    <row r="155" spans="1:8">
      <c r="A155" s="271"/>
      <c r="B155" s="271"/>
      <c r="C155" s="271"/>
      <c r="D155" s="271"/>
      <c r="E155" s="271"/>
      <c r="F155" s="271"/>
      <c r="G155" s="271"/>
      <c r="H155" s="271"/>
    </row>
    <row r="156" spans="1:8">
      <c r="A156" s="271"/>
      <c r="B156" s="271"/>
      <c r="C156" s="271"/>
      <c r="D156" s="271"/>
      <c r="E156" s="271"/>
      <c r="F156" s="271"/>
      <c r="G156" s="271"/>
      <c r="H156" s="271"/>
    </row>
    <row r="157" spans="1:8">
      <c r="A157" s="271"/>
      <c r="B157" s="271"/>
      <c r="C157" s="271"/>
      <c r="D157" s="271"/>
      <c r="E157" s="271"/>
      <c r="F157" s="271"/>
      <c r="G157" s="271"/>
      <c r="H157" s="271"/>
    </row>
    <row r="158" spans="1:8">
      <c r="A158" s="271"/>
      <c r="B158" s="271"/>
      <c r="C158" s="271"/>
      <c r="D158" s="271"/>
      <c r="E158" s="271"/>
      <c r="F158" s="271"/>
      <c r="G158" s="271"/>
      <c r="H158" s="271"/>
    </row>
    <row r="159" spans="1:8">
      <c r="A159" s="271"/>
      <c r="B159" s="271"/>
      <c r="C159" s="271"/>
      <c r="D159" s="271"/>
      <c r="E159" s="271"/>
      <c r="F159" s="271"/>
      <c r="G159" s="271"/>
      <c r="H159" s="271"/>
    </row>
    <row r="160" spans="1:8">
      <c r="A160" s="271"/>
      <c r="B160" s="271"/>
      <c r="C160" s="271"/>
      <c r="D160" s="271"/>
      <c r="E160" s="271"/>
      <c r="F160" s="271"/>
      <c r="G160" s="271"/>
      <c r="H160" s="271"/>
    </row>
    <row r="161" spans="1:8">
      <c r="A161" s="271"/>
      <c r="B161" s="271"/>
      <c r="C161" s="271"/>
      <c r="D161" s="271"/>
      <c r="E161" s="271"/>
      <c r="F161" s="271"/>
      <c r="G161" s="271"/>
      <c r="H161" s="271"/>
    </row>
    <row r="162" spans="1:8">
      <c r="A162" s="271"/>
      <c r="B162" s="271"/>
      <c r="C162" s="271"/>
      <c r="D162" s="271"/>
      <c r="E162" s="271"/>
      <c r="F162" s="271"/>
      <c r="G162" s="271"/>
      <c r="H162" s="271"/>
    </row>
    <row r="163" spans="1:8">
      <c r="A163" s="271"/>
      <c r="B163" s="271"/>
      <c r="C163" s="271"/>
      <c r="D163" s="271"/>
      <c r="E163" s="271"/>
      <c r="F163" s="271"/>
      <c r="G163" s="271"/>
      <c r="H163" s="271"/>
    </row>
    <row r="164" spans="1:8">
      <c r="A164" s="271"/>
      <c r="B164" s="271"/>
      <c r="C164" s="271"/>
      <c r="D164" s="271"/>
      <c r="E164" s="271"/>
      <c r="F164" s="271"/>
      <c r="G164" s="271"/>
      <c r="H164" s="271"/>
    </row>
    <row r="165" spans="1:8">
      <c r="A165" s="271"/>
      <c r="B165" s="271"/>
      <c r="C165" s="271"/>
      <c r="D165" s="271"/>
      <c r="E165" s="271"/>
      <c r="F165" s="271"/>
      <c r="G165" s="271"/>
      <c r="H165" s="271"/>
    </row>
    <row r="166" spans="1:8">
      <c r="A166" s="271"/>
      <c r="B166" s="271"/>
      <c r="C166" s="271"/>
      <c r="D166" s="271"/>
      <c r="E166" s="271"/>
      <c r="F166" s="271"/>
      <c r="G166" s="271"/>
      <c r="H166" s="271"/>
    </row>
    <row r="167" spans="1:8">
      <c r="A167" s="271"/>
      <c r="B167" s="271"/>
      <c r="C167" s="271"/>
      <c r="D167" s="271"/>
      <c r="E167" s="271"/>
      <c r="F167" s="271"/>
      <c r="G167" s="271"/>
      <c r="H167" s="271"/>
    </row>
    <row r="168" spans="1:8">
      <c r="A168" s="271"/>
      <c r="B168" s="271"/>
      <c r="C168" s="271"/>
      <c r="D168" s="271"/>
      <c r="E168" s="271"/>
      <c r="F168" s="271"/>
      <c r="G168" s="271"/>
      <c r="H168" s="271"/>
    </row>
    <row r="169" spans="1:8">
      <c r="A169" s="271"/>
      <c r="B169" s="271"/>
      <c r="C169" s="271"/>
      <c r="D169" s="271"/>
      <c r="E169" s="271"/>
      <c r="F169" s="271"/>
      <c r="G169" s="271"/>
      <c r="H169" s="271"/>
    </row>
    <row r="170" spans="1:8">
      <c r="A170" s="271"/>
      <c r="B170" s="271"/>
      <c r="C170" s="271"/>
      <c r="D170" s="271"/>
      <c r="E170" s="271"/>
      <c r="F170" s="271"/>
      <c r="G170" s="271"/>
      <c r="H170" s="271"/>
    </row>
    <row r="171" spans="1:8">
      <c r="A171" s="271"/>
      <c r="B171" s="271"/>
      <c r="C171" s="271"/>
      <c r="D171" s="271"/>
      <c r="E171" s="271"/>
      <c r="F171" s="271"/>
      <c r="G171" s="271"/>
      <c r="H171" s="271"/>
    </row>
    <row r="172" spans="1:8">
      <c r="A172" s="271"/>
      <c r="B172" s="271"/>
      <c r="C172" s="271"/>
      <c r="D172" s="271"/>
      <c r="E172" s="271"/>
      <c r="F172" s="271"/>
      <c r="G172" s="271"/>
      <c r="H172" s="271"/>
    </row>
    <row r="173" spans="1:8">
      <c r="A173" s="271"/>
      <c r="B173" s="271"/>
      <c r="C173" s="271"/>
      <c r="D173" s="271"/>
      <c r="E173" s="271"/>
      <c r="F173" s="271"/>
      <c r="G173" s="271"/>
      <c r="H173" s="271"/>
    </row>
    <row r="174" spans="1:8">
      <c r="A174" s="271"/>
      <c r="B174" s="271"/>
      <c r="C174" s="271"/>
      <c r="D174" s="271"/>
      <c r="E174" s="271"/>
      <c r="F174" s="271"/>
      <c r="G174" s="271"/>
      <c r="H174" s="271"/>
    </row>
    <row r="175" spans="1:8">
      <c r="A175" s="271"/>
      <c r="B175" s="271"/>
      <c r="C175" s="271"/>
      <c r="D175" s="271"/>
      <c r="E175" s="271"/>
      <c r="F175" s="271"/>
      <c r="G175" s="271"/>
      <c r="H175" s="271"/>
    </row>
    <row r="176" spans="1:8">
      <c r="A176" s="271"/>
      <c r="B176" s="271"/>
      <c r="C176" s="271"/>
      <c r="D176" s="271"/>
      <c r="E176" s="271"/>
      <c r="F176" s="271"/>
      <c r="G176" s="271"/>
      <c r="H176" s="271"/>
    </row>
    <row r="177" spans="1:8">
      <c r="A177" s="271"/>
      <c r="B177" s="271"/>
      <c r="C177" s="271"/>
      <c r="D177" s="271"/>
      <c r="E177" s="271"/>
      <c r="F177" s="271"/>
      <c r="G177" s="271"/>
      <c r="H177" s="271"/>
    </row>
    <row r="178" spans="1:8">
      <c r="A178" s="271"/>
      <c r="B178" s="271"/>
      <c r="C178" s="271"/>
      <c r="D178" s="271"/>
      <c r="E178" s="271"/>
      <c r="F178" s="271"/>
      <c r="G178" s="271"/>
      <c r="H178" s="271"/>
    </row>
    <row r="179" spans="1:8">
      <c r="A179" s="271"/>
      <c r="B179" s="271"/>
      <c r="C179" s="271"/>
      <c r="D179" s="271"/>
      <c r="E179" s="271"/>
      <c r="F179" s="271"/>
      <c r="G179" s="271"/>
      <c r="H179" s="271"/>
    </row>
    <row r="180" spans="1:8">
      <c r="A180" s="271"/>
      <c r="B180" s="271"/>
      <c r="C180" s="271"/>
      <c r="D180" s="271"/>
      <c r="E180" s="271"/>
      <c r="F180" s="271"/>
      <c r="G180" s="271"/>
      <c r="H180" s="271"/>
    </row>
    <row r="181" spans="1:8">
      <c r="A181" s="271"/>
      <c r="B181" s="271"/>
      <c r="C181" s="271"/>
      <c r="D181" s="271"/>
      <c r="E181" s="271"/>
      <c r="F181" s="271"/>
      <c r="G181" s="271"/>
      <c r="H181" s="271"/>
    </row>
    <row r="182" spans="1:8">
      <c r="A182" s="271"/>
      <c r="B182" s="271"/>
      <c r="C182" s="271"/>
      <c r="D182" s="271"/>
      <c r="E182" s="271"/>
      <c r="F182" s="271"/>
      <c r="G182" s="271"/>
      <c r="H182" s="271"/>
    </row>
    <row r="183" spans="1:8">
      <c r="A183" s="271"/>
      <c r="B183" s="271"/>
      <c r="C183" s="271"/>
      <c r="D183" s="271"/>
      <c r="E183" s="271"/>
      <c r="F183" s="271"/>
      <c r="G183" s="271"/>
      <c r="H183" s="271"/>
    </row>
    <row r="184" spans="1:8">
      <c r="A184" s="271"/>
      <c r="B184" s="271"/>
      <c r="C184" s="271"/>
      <c r="D184" s="271"/>
      <c r="E184" s="271"/>
      <c r="F184" s="271"/>
      <c r="G184" s="271"/>
      <c r="H184" s="271"/>
    </row>
    <row r="185" spans="1:8">
      <c r="A185" s="271"/>
      <c r="B185" s="271"/>
      <c r="C185" s="271"/>
      <c r="D185" s="271"/>
      <c r="E185" s="271"/>
      <c r="F185" s="271"/>
      <c r="G185" s="271"/>
      <c r="H185" s="271"/>
    </row>
    <row r="186" spans="1:8">
      <c r="A186" s="271"/>
      <c r="B186" s="271"/>
      <c r="C186" s="271"/>
      <c r="D186" s="271"/>
      <c r="E186" s="271"/>
      <c r="F186" s="271"/>
      <c r="G186" s="271"/>
      <c r="H186" s="271"/>
    </row>
    <row r="187" spans="1:8">
      <c r="A187" s="271"/>
      <c r="B187" s="271"/>
      <c r="C187" s="271"/>
      <c r="D187" s="271"/>
      <c r="E187" s="271"/>
      <c r="F187" s="271"/>
      <c r="G187" s="271"/>
      <c r="H187" s="271"/>
    </row>
    <row r="188" spans="1:8">
      <c r="A188" s="271"/>
      <c r="B188" s="271"/>
      <c r="C188" s="271"/>
      <c r="D188" s="271"/>
      <c r="E188" s="271"/>
      <c r="F188" s="271"/>
      <c r="G188" s="271"/>
      <c r="H188" s="271"/>
    </row>
    <row r="189" spans="1:8">
      <c r="A189" s="271"/>
      <c r="B189" s="271"/>
      <c r="C189" s="271"/>
      <c r="D189" s="271"/>
      <c r="E189" s="271"/>
      <c r="F189" s="271"/>
      <c r="G189" s="271"/>
      <c r="H189" s="271"/>
    </row>
    <row r="190" spans="1:8">
      <c r="A190" s="271"/>
      <c r="B190" s="271"/>
      <c r="C190" s="271"/>
      <c r="D190" s="271"/>
      <c r="E190" s="271"/>
      <c r="F190" s="271"/>
      <c r="G190" s="271"/>
      <c r="H190" s="271"/>
    </row>
    <row r="191" spans="1:8">
      <c r="A191" s="271"/>
      <c r="B191" s="271"/>
      <c r="C191" s="271"/>
      <c r="D191" s="271"/>
      <c r="E191" s="271"/>
      <c r="F191" s="271"/>
      <c r="G191" s="271"/>
      <c r="H191" s="271"/>
    </row>
    <row r="192" spans="1:8">
      <c r="A192" s="271"/>
      <c r="B192" s="271"/>
      <c r="C192" s="271"/>
      <c r="D192" s="271"/>
      <c r="E192" s="271"/>
      <c r="F192" s="271"/>
      <c r="G192" s="271"/>
      <c r="H192" s="271"/>
    </row>
    <row r="193" spans="1:8">
      <c r="A193" s="271"/>
      <c r="B193" s="271"/>
      <c r="C193" s="271"/>
      <c r="D193" s="271"/>
      <c r="E193" s="271"/>
      <c r="F193" s="271"/>
      <c r="G193" s="271"/>
      <c r="H193" s="271"/>
    </row>
    <row r="194" spans="1:8">
      <c r="A194" s="271"/>
      <c r="B194" s="271"/>
      <c r="C194" s="271"/>
      <c r="D194" s="271"/>
      <c r="E194" s="271"/>
      <c r="F194" s="271"/>
      <c r="G194" s="271"/>
      <c r="H194" s="271"/>
    </row>
    <row r="195" spans="1:8">
      <c r="A195" s="271"/>
      <c r="B195" s="271"/>
      <c r="C195" s="271"/>
      <c r="D195" s="271"/>
      <c r="E195" s="271"/>
      <c r="F195" s="271"/>
      <c r="G195" s="271"/>
      <c r="H195" s="271"/>
    </row>
    <row r="196" spans="1:8">
      <c r="A196" s="271"/>
      <c r="B196" s="271"/>
      <c r="C196" s="271"/>
      <c r="D196" s="271"/>
      <c r="E196" s="271"/>
      <c r="F196" s="271"/>
      <c r="G196" s="271"/>
      <c r="H196" s="271"/>
    </row>
    <row r="197" spans="1:8">
      <c r="A197" s="271"/>
      <c r="B197" s="271"/>
      <c r="C197" s="271"/>
      <c r="D197" s="271"/>
      <c r="E197" s="271"/>
      <c r="F197" s="271"/>
      <c r="G197" s="271"/>
      <c r="H197" s="271"/>
    </row>
    <row r="198" spans="1:8">
      <c r="A198" s="271"/>
      <c r="B198" s="271"/>
      <c r="C198" s="271"/>
      <c r="D198" s="271"/>
      <c r="E198" s="271"/>
      <c r="F198" s="271"/>
      <c r="G198" s="271"/>
      <c r="H198" s="271"/>
    </row>
    <row r="199" spans="1:8">
      <c r="A199" s="271"/>
      <c r="B199" s="271"/>
      <c r="C199" s="271"/>
      <c r="D199" s="271"/>
      <c r="E199" s="271"/>
      <c r="F199" s="271"/>
      <c r="G199" s="271"/>
      <c r="H199" s="271"/>
    </row>
    <row r="200" spans="1:8">
      <c r="A200" s="271"/>
      <c r="B200" s="271"/>
      <c r="C200" s="271"/>
      <c r="D200" s="271"/>
      <c r="E200" s="271"/>
      <c r="F200" s="271"/>
      <c r="G200" s="271"/>
      <c r="H200" s="271"/>
    </row>
    <row r="201" spans="1:8">
      <c r="A201" s="271"/>
      <c r="B201" s="271"/>
      <c r="C201" s="271"/>
      <c r="D201" s="271"/>
      <c r="E201" s="271"/>
      <c r="F201" s="271"/>
      <c r="G201" s="271"/>
      <c r="H201" s="271"/>
    </row>
    <row r="202" spans="1:8">
      <c r="A202" s="271"/>
      <c r="B202" s="271"/>
      <c r="C202" s="271"/>
      <c r="D202" s="271"/>
      <c r="E202" s="271"/>
      <c r="F202" s="271"/>
      <c r="G202" s="271"/>
      <c r="H202" s="271"/>
    </row>
    <row r="203" spans="1:8">
      <c r="A203" s="271"/>
      <c r="B203" s="271"/>
      <c r="C203" s="271"/>
      <c r="D203" s="271"/>
      <c r="E203" s="271"/>
      <c r="F203" s="271"/>
      <c r="G203" s="271"/>
      <c r="H203" s="271"/>
    </row>
    <row r="204" spans="1:8">
      <c r="A204" s="271"/>
      <c r="B204" s="271"/>
      <c r="C204" s="271"/>
      <c r="D204" s="271"/>
      <c r="E204" s="271"/>
      <c r="F204" s="271"/>
      <c r="G204" s="271"/>
      <c r="H204" s="271"/>
    </row>
    <row r="205" spans="1:8">
      <c r="A205" s="271"/>
      <c r="B205" s="271"/>
      <c r="C205" s="271"/>
      <c r="D205" s="271"/>
      <c r="E205" s="271"/>
      <c r="F205" s="271"/>
      <c r="G205" s="271"/>
      <c r="H205" s="271"/>
    </row>
    <row r="206" spans="1:8">
      <c r="A206" s="271"/>
      <c r="B206" s="271"/>
      <c r="C206" s="271"/>
      <c r="D206" s="271"/>
      <c r="E206" s="271"/>
      <c r="F206" s="271"/>
      <c r="G206" s="271"/>
      <c r="H206" s="271"/>
    </row>
    <row r="207" spans="1:8">
      <c r="A207" s="271"/>
      <c r="B207" s="271"/>
      <c r="C207" s="271"/>
      <c r="D207" s="271"/>
      <c r="E207" s="271"/>
      <c r="F207" s="271"/>
      <c r="G207" s="271"/>
      <c r="H207" s="271"/>
    </row>
    <row r="208" spans="1:8">
      <c r="A208" s="271"/>
      <c r="B208" s="271"/>
      <c r="C208" s="271"/>
      <c r="D208" s="271"/>
      <c r="E208" s="271"/>
      <c r="F208" s="271"/>
      <c r="G208" s="271"/>
      <c r="H208" s="271"/>
    </row>
    <row r="209" spans="1:8">
      <c r="A209" s="271"/>
      <c r="B209" s="271"/>
      <c r="C209" s="271"/>
      <c r="D209" s="271"/>
      <c r="E209" s="271"/>
      <c r="F209" s="271"/>
      <c r="G209" s="271"/>
      <c r="H209" s="271"/>
    </row>
    <row r="210" spans="1:8">
      <c r="A210" s="271"/>
      <c r="B210" s="271"/>
      <c r="C210" s="271"/>
      <c r="D210" s="271"/>
      <c r="E210" s="271"/>
      <c r="F210" s="271"/>
      <c r="G210" s="271"/>
      <c r="H210" s="271"/>
    </row>
    <row r="211" spans="1:8">
      <c r="A211" s="271"/>
      <c r="B211" s="271"/>
      <c r="C211" s="271"/>
      <c r="D211" s="271"/>
      <c r="E211" s="271"/>
      <c r="F211" s="271"/>
      <c r="G211" s="271"/>
      <c r="H211" s="271"/>
    </row>
    <row r="212" spans="1:8">
      <c r="A212" s="271"/>
      <c r="B212" s="271"/>
      <c r="C212" s="271"/>
      <c r="D212" s="271"/>
      <c r="E212" s="271"/>
      <c r="F212" s="271"/>
      <c r="G212" s="271"/>
      <c r="H212" s="271"/>
    </row>
    <row r="213" spans="1:8">
      <c r="A213" s="271"/>
      <c r="B213" s="271"/>
      <c r="C213" s="271"/>
      <c r="D213" s="271"/>
      <c r="E213" s="271"/>
      <c r="F213" s="271"/>
      <c r="G213" s="271"/>
      <c r="H213" s="271"/>
    </row>
    <row r="214" spans="1:8">
      <c r="A214" s="271"/>
      <c r="B214" s="271"/>
      <c r="C214" s="271"/>
      <c r="D214" s="271"/>
      <c r="E214" s="271"/>
      <c r="F214" s="271"/>
      <c r="G214" s="271"/>
      <c r="H214" s="271"/>
    </row>
    <row r="215" spans="1:8">
      <c r="A215" s="271"/>
      <c r="B215" s="271"/>
      <c r="C215" s="271"/>
      <c r="D215" s="271"/>
      <c r="E215" s="271"/>
      <c r="F215" s="271"/>
      <c r="G215" s="271"/>
      <c r="H215" s="271"/>
    </row>
    <row r="216" spans="1:8">
      <c r="A216" s="271"/>
      <c r="B216" s="271"/>
      <c r="C216" s="271"/>
      <c r="D216" s="271"/>
      <c r="E216" s="271"/>
      <c r="F216" s="271"/>
      <c r="G216" s="271"/>
      <c r="H216" s="271"/>
    </row>
    <row r="217" spans="1:8">
      <c r="A217" s="271"/>
      <c r="B217" s="271"/>
      <c r="C217" s="271"/>
      <c r="D217" s="271"/>
      <c r="E217" s="271"/>
      <c r="F217" s="271"/>
      <c r="G217" s="271"/>
      <c r="H217" s="271"/>
    </row>
    <row r="218" spans="1:8">
      <c r="A218" s="271"/>
      <c r="B218" s="271"/>
      <c r="C218" s="271"/>
      <c r="D218" s="271"/>
      <c r="E218" s="271"/>
      <c r="F218" s="271"/>
      <c r="G218" s="271"/>
      <c r="H218" s="271"/>
    </row>
    <row r="219" spans="1:8">
      <c r="A219" s="271"/>
      <c r="B219" s="271"/>
      <c r="C219" s="271"/>
      <c r="D219" s="271"/>
      <c r="E219" s="271"/>
      <c r="F219" s="271"/>
      <c r="G219" s="271"/>
      <c r="H219" s="271"/>
    </row>
    <row r="220" spans="1:8">
      <c r="A220" s="271"/>
      <c r="B220" s="271"/>
      <c r="C220" s="271"/>
      <c r="D220" s="271"/>
      <c r="E220" s="271"/>
      <c r="F220" s="271"/>
      <c r="G220" s="271"/>
      <c r="H220" s="271"/>
    </row>
    <row r="221" spans="1:8">
      <c r="A221" s="271"/>
      <c r="B221" s="271"/>
      <c r="C221" s="271"/>
      <c r="D221" s="271"/>
      <c r="E221" s="271"/>
      <c r="F221" s="271"/>
      <c r="G221" s="271"/>
      <c r="H221" s="271"/>
    </row>
    <row r="222" spans="1:8">
      <c r="A222" s="271"/>
      <c r="B222" s="271"/>
      <c r="C222" s="271"/>
      <c r="D222" s="271"/>
      <c r="E222" s="271"/>
      <c r="F222" s="271"/>
      <c r="G222" s="271"/>
      <c r="H222" s="271"/>
    </row>
    <row r="223" spans="1:8">
      <c r="A223" s="271"/>
      <c r="B223" s="271"/>
      <c r="C223" s="271"/>
      <c r="D223" s="271"/>
      <c r="E223" s="271"/>
      <c r="F223" s="271"/>
      <c r="G223" s="271"/>
      <c r="H223" s="271"/>
    </row>
    <row r="224" spans="1:8">
      <c r="A224" s="271"/>
      <c r="B224" s="271"/>
      <c r="C224" s="271"/>
      <c r="D224" s="271"/>
      <c r="E224" s="271"/>
      <c r="F224" s="271"/>
      <c r="G224" s="271"/>
      <c r="H224" s="271"/>
    </row>
    <row r="225" spans="1:8">
      <c r="A225" s="271"/>
      <c r="B225" s="271"/>
      <c r="C225" s="271"/>
      <c r="D225" s="271"/>
      <c r="E225" s="271"/>
      <c r="F225" s="271"/>
      <c r="G225" s="271"/>
      <c r="H225" s="271"/>
    </row>
    <row r="226" spans="1:8">
      <c r="A226" s="271"/>
      <c r="B226" s="271"/>
      <c r="C226" s="271"/>
      <c r="D226" s="271"/>
      <c r="E226" s="271"/>
      <c r="F226" s="271"/>
      <c r="G226" s="271"/>
      <c r="H226" s="271"/>
    </row>
    <row r="227" spans="1:8">
      <c r="A227" s="271"/>
      <c r="B227" s="271"/>
      <c r="C227" s="271"/>
      <c r="D227" s="271"/>
      <c r="E227" s="271"/>
      <c r="F227" s="271"/>
      <c r="G227" s="271"/>
      <c r="H227" s="271"/>
    </row>
    <row r="228" spans="1:8">
      <c r="A228" s="271"/>
      <c r="B228" s="271"/>
      <c r="C228" s="271"/>
      <c r="D228" s="271"/>
      <c r="E228" s="271"/>
      <c r="F228" s="271"/>
      <c r="G228" s="271"/>
      <c r="H228" s="271"/>
    </row>
    <row r="229" spans="1:8">
      <c r="A229" s="271"/>
      <c r="B229" s="271"/>
      <c r="C229" s="271"/>
      <c r="D229" s="271"/>
      <c r="E229" s="271"/>
      <c r="F229" s="271"/>
      <c r="G229" s="271"/>
      <c r="H229" s="271"/>
    </row>
    <row r="230" spans="1:8">
      <c r="A230" s="271"/>
      <c r="B230" s="271"/>
      <c r="C230" s="271"/>
      <c r="D230" s="271"/>
      <c r="E230" s="271"/>
      <c r="F230" s="271"/>
      <c r="G230" s="271"/>
      <c r="H230" s="271"/>
    </row>
    <row r="231" spans="1:8">
      <c r="A231" s="271"/>
      <c r="B231" s="271"/>
      <c r="C231" s="271"/>
      <c r="D231" s="271"/>
      <c r="E231" s="271"/>
      <c r="F231" s="271"/>
      <c r="G231" s="271"/>
      <c r="H231" s="271"/>
    </row>
    <row r="232" spans="1:8">
      <c r="A232" s="271"/>
      <c r="B232" s="271"/>
      <c r="C232" s="271"/>
      <c r="D232" s="271"/>
      <c r="E232" s="271"/>
      <c r="F232" s="271"/>
      <c r="G232" s="271"/>
      <c r="H232" s="271"/>
    </row>
    <row r="233" spans="1:8">
      <c r="A233" s="271"/>
      <c r="B233" s="271"/>
      <c r="C233" s="271"/>
      <c r="D233" s="271"/>
      <c r="E233" s="271"/>
      <c r="F233" s="271"/>
      <c r="G233" s="271"/>
      <c r="H233" s="271"/>
    </row>
    <row r="234" spans="1:8">
      <c r="A234" s="271"/>
      <c r="B234" s="271"/>
      <c r="C234" s="271"/>
      <c r="D234" s="271"/>
      <c r="E234" s="271"/>
      <c r="F234" s="271"/>
      <c r="G234" s="271"/>
      <c r="H234" s="271"/>
    </row>
    <row r="235" spans="1:8">
      <c r="A235" s="271"/>
      <c r="B235" s="271"/>
      <c r="C235" s="271"/>
      <c r="D235" s="271"/>
      <c r="E235" s="271"/>
      <c r="F235" s="271"/>
      <c r="G235" s="271"/>
      <c r="H235" s="271"/>
    </row>
    <row r="236" spans="1:8">
      <c r="A236" s="271"/>
      <c r="B236" s="271"/>
      <c r="C236" s="271"/>
      <c r="D236" s="271"/>
      <c r="E236" s="271"/>
      <c r="F236" s="271"/>
      <c r="G236" s="271"/>
      <c r="H236" s="271"/>
    </row>
    <row r="237" spans="1:8">
      <c r="A237" s="271"/>
      <c r="B237" s="271"/>
      <c r="C237" s="271"/>
      <c r="D237" s="271"/>
      <c r="E237" s="271"/>
      <c r="F237" s="271"/>
      <c r="G237" s="271"/>
      <c r="H237" s="271"/>
    </row>
    <row r="238" spans="1:8">
      <c r="A238" s="271"/>
      <c r="B238" s="271"/>
      <c r="C238" s="271"/>
      <c r="D238" s="271"/>
      <c r="E238" s="271"/>
      <c r="F238" s="271"/>
      <c r="G238" s="271"/>
      <c r="H238" s="271"/>
    </row>
    <row r="239" spans="1:8">
      <c r="A239" s="271"/>
      <c r="B239" s="271"/>
      <c r="C239" s="271"/>
      <c r="D239" s="271"/>
      <c r="E239" s="271"/>
      <c r="F239" s="271"/>
      <c r="G239" s="271"/>
      <c r="H239" s="271"/>
    </row>
    <row r="240" spans="1:8">
      <c r="A240" s="271"/>
      <c r="B240" s="271"/>
      <c r="C240" s="271"/>
      <c r="D240" s="271"/>
      <c r="E240" s="271"/>
      <c r="F240" s="271"/>
      <c r="G240" s="271"/>
      <c r="H240" s="271"/>
    </row>
    <row r="241" spans="1:8">
      <c r="A241" s="271"/>
      <c r="B241" s="271"/>
      <c r="C241" s="271"/>
      <c r="D241" s="271"/>
      <c r="E241" s="271"/>
      <c r="F241" s="271"/>
      <c r="G241" s="271"/>
      <c r="H241" s="271"/>
    </row>
    <row r="242" spans="1:8">
      <c r="A242" s="271"/>
      <c r="B242" s="271"/>
      <c r="C242" s="271"/>
      <c r="D242" s="271"/>
      <c r="E242" s="271"/>
      <c r="F242" s="271"/>
      <c r="G242" s="271"/>
      <c r="H242" s="271"/>
    </row>
    <row r="243" spans="1:8">
      <c r="A243" s="271"/>
      <c r="B243" s="271"/>
      <c r="C243" s="271"/>
      <c r="D243" s="271"/>
      <c r="E243" s="271"/>
      <c r="F243" s="271"/>
      <c r="G243" s="271"/>
      <c r="H243" s="271"/>
    </row>
    <row r="244" spans="1:8">
      <c r="A244" s="271"/>
      <c r="B244" s="271"/>
      <c r="C244" s="271"/>
      <c r="D244" s="271"/>
      <c r="E244" s="271"/>
      <c r="F244" s="271"/>
      <c r="G244" s="271"/>
      <c r="H244" s="271"/>
    </row>
    <row r="245" spans="1:8">
      <c r="A245" s="271"/>
      <c r="B245" s="271"/>
      <c r="C245" s="271"/>
      <c r="D245" s="271"/>
      <c r="E245" s="271"/>
      <c r="F245" s="271"/>
      <c r="G245" s="271"/>
      <c r="H245" s="271"/>
    </row>
    <row r="246" spans="1:8">
      <c r="A246" s="271"/>
      <c r="B246" s="271"/>
      <c r="C246" s="271"/>
      <c r="D246" s="271"/>
      <c r="E246" s="271"/>
      <c r="F246" s="271"/>
      <c r="G246" s="271"/>
      <c r="H246" s="271"/>
    </row>
    <row r="247" spans="1:8">
      <c r="A247" s="271"/>
      <c r="B247" s="271"/>
      <c r="C247" s="271"/>
      <c r="D247" s="271"/>
      <c r="E247" s="271"/>
      <c r="F247" s="271"/>
      <c r="G247" s="271"/>
      <c r="H247" s="271"/>
    </row>
    <row r="248" spans="1:8">
      <c r="A248" s="271"/>
      <c r="B248" s="271"/>
      <c r="C248" s="271"/>
      <c r="D248" s="271"/>
      <c r="E248" s="271"/>
      <c r="F248" s="271"/>
      <c r="G248" s="271"/>
      <c r="H248" s="271"/>
    </row>
    <row r="249" spans="1:8">
      <c r="A249" s="271"/>
      <c r="B249" s="271"/>
      <c r="C249" s="271"/>
      <c r="D249" s="271"/>
      <c r="E249" s="271"/>
      <c r="F249" s="271"/>
      <c r="G249" s="271"/>
      <c r="H249" s="271"/>
    </row>
    <row r="250" spans="1:8">
      <c r="A250" s="271"/>
      <c r="B250" s="271"/>
      <c r="C250" s="271"/>
      <c r="D250" s="271"/>
      <c r="E250" s="271"/>
      <c r="F250" s="271"/>
      <c r="G250" s="271"/>
      <c r="H250" s="271"/>
    </row>
    <row r="251" spans="1:8">
      <c r="A251" s="271"/>
      <c r="B251" s="271"/>
      <c r="C251" s="271"/>
      <c r="D251" s="271"/>
      <c r="E251" s="271"/>
      <c r="F251" s="271"/>
      <c r="G251" s="271"/>
      <c r="H251" s="271"/>
    </row>
    <row r="252" spans="1:8">
      <c r="A252" s="271"/>
      <c r="B252" s="271"/>
      <c r="C252" s="271"/>
      <c r="D252" s="271"/>
      <c r="E252" s="271"/>
      <c r="F252" s="271"/>
      <c r="G252" s="271"/>
      <c r="H252" s="271"/>
    </row>
    <row r="253" spans="1:8">
      <c r="A253" s="271"/>
      <c r="B253" s="271"/>
      <c r="C253" s="271"/>
      <c r="D253" s="271"/>
      <c r="E253" s="271"/>
      <c r="F253" s="271"/>
      <c r="G253" s="271"/>
      <c r="H253" s="271"/>
    </row>
    <row r="254" spans="1:8">
      <c r="A254" s="271"/>
      <c r="B254" s="271"/>
      <c r="C254" s="271"/>
      <c r="D254" s="271"/>
      <c r="E254" s="271"/>
      <c r="F254" s="271"/>
      <c r="G254" s="271"/>
      <c r="H254" s="271"/>
    </row>
    <row r="255" spans="1:8">
      <c r="A255" s="271"/>
      <c r="B255" s="271"/>
      <c r="C255" s="271"/>
      <c r="D255" s="271"/>
      <c r="E255" s="271"/>
      <c r="F255" s="271"/>
      <c r="G255" s="271"/>
      <c r="H255" s="271"/>
    </row>
    <row r="256" spans="1:8">
      <c r="A256" s="271"/>
      <c r="B256" s="271"/>
      <c r="C256" s="271"/>
      <c r="D256" s="271"/>
      <c r="E256" s="271"/>
      <c r="F256" s="271"/>
      <c r="G256" s="271"/>
      <c r="H256" s="271"/>
    </row>
    <row r="257" spans="1:8">
      <c r="A257" s="271"/>
      <c r="B257" s="271"/>
      <c r="C257" s="271"/>
      <c r="D257" s="271"/>
      <c r="E257" s="271"/>
      <c r="F257" s="271"/>
      <c r="G257" s="271"/>
      <c r="H257" s="271"/>
    </row>
    <row r="258" spans="1:8">
      <c r="A258" s="271"/>
      <c r="B258" s="271"/>
      <c r="C258" s="271"/>
      <c r="D258" s="271"/>
      <c r="E258" s="271"/>
      <c r="F258" s="271"/>
      <c r="G258" s="271"/>
      <c r="H258" s="271"/>
    </row>
    <row r="259" spans="1:8">
      <c r="A259" s="271"/>
      <c r="B259" s="271"/>
      <c r="C259" s="271"/>
      <c r="D259" s="271"/>
      <c r="E259" s="271"/>
      <c r="F259" s="271"/>
      <c r="G259" s="271"/>
      <c r="H259" s="271"/>
    </row>
    <row r="260" spans="1:8">
      <c r="A260" s="271"/>
      <c r="B260" s="271"/>
      <c r="C260" s="271"/>
      <c r="D260" s="271"/>
      <c r="E260" s="271"/>
      <c r="F260" s="271"/>
      <c r="G260" s="271"/>
      <c r="H260" s="271"/>
    </row>
    <row r="261" spans="1:8">
      <c r="A261" s="271"/>
      <c r="B261" s="271"/>
      <c r="C261" s="271"/>
      <c r="D261" s="271"/>
      <c r="E261" s="271"/>
      <c r="F261" s="271"/>
      <c r="G261" s="271"/>
      <c r="H261" s="271"/>
    </row>
    <row r="262" spans="1:8">
      <c r="A262" s="271"/>
      <c r="B262" s="271"/>
      <c r="C262" s="271"/>
      <c r="D262" s="271"/>
      <c r="E262" s="271"/>
      <c r="F262" s="271"/>
      <c r="G262" s="271"/>
      <c r="H262" s="271"/>
    </row>
    <row r="263" spans="1:8">
      <c r="A263" s="271"/>
      <c r="B263" s="271"/>
      <c r="C263" s="271"/>
      <c r="D263" s="271"/>
      <c r="E263" s="271"/>
      <c r="F263" s="271"/>
      <c r="G263" s="271"/>
      <c r="H263" s="271"/>
    </row>
    <row r="264" spans="1:8">
      <c r="A264" s="271"/>
      <c r="B264" s="271"/>
      <c r="C264" s="271"/>
      <c r="D264" s="271"/>
      <c r="E264" s="271"/>
      <c r="F264" s="271"/>
      <c r="G264" s="271"/>
      <c r="H264" s="271"/>
    </row>
    <row r="265" spans="1:8">
      <c r="A265" s="271"/>
      <c r="B265" s="271"/>
      <c r="C265" s="271"/>
      <c r="D265" s="271"/>
      <c r="E265" s="271"/>
      <c r="F265" s="271"/>
      <c r="G265" s="271"/>
      <c r="H265" s="271"/>
    </row>
    <row r="266" spans="1:8">
      <c r="A266" s="271"/>
      <c r="B266" s="271"/>
      <c r="C266" s="271"/>
      <c r="D266" s="271"/>
      <c r="E266" s="271"/>
      <c r="F266" s="271"/>
      <c r="G266" s="271"/>
      <c r="H266" s="271"/>
    </row>
    <row r="267" spans="1:8">
      <c r="A267" s="271"/>
      <c r="B267" s="271"/>
      <c r="C267" s="271"/>
      <c r="D267" s="271"/>
      <c r="E267" s="271"/>
      <c r="F267" s="271"/>
      <c r="G267" s="271"/>
      <c r="H267" s="271"/>
    </row>
    <row r="268" spans="1:8">
      <c r="A268" s="271"/>
      <c r="B268" s="271"/>
      <c r="C268" s="271"/>
      <c r="D268" s="271"/>
      <c r="E268" s="271"/>
      <c r="F268" s="271"/>
      <c r="G268" s="271"/>
      <c r="H268" s="271"/>
    </row>
    <row r="269" spans="1:8">
      <c r="A269" s="271"/>
      <c r="B269" s="271"/>
      <c r="C269" s="271"/>
      <c r="D269" s="271"/>
      <c r="E269" s="271"/>
      <c r="F269" s="271"/>
      <c r="G269" s="271"/>
      <c r="H269" s="271"/>
    </row>
    <row r="270" spans="1:8">
      <c r="A270" s="271"/>
      <c r="B270" s="271"/>
      <c r="C270" s="271"/>
      <c r="D270" s="271"/>
      <c r="E270" s="271"/>
      <c r="F270" s="271"/>
      <c r="G270" s="271"/>
      <c r="H270" s="271"/>
    </row>
    <row r="271" spans="1:8">
      <c r="A271" s="271"/>
      <c r="B271" s="271"/>
      <c r="C271" s="271"/>
      <c r="D271" s="271"/>
      <c r="E271" s="271"/>
      <c r="F271" s="271"/>
      <c r="G271" s="271"/>
      <c r="H271" s="271"/>
    </row>
    <row r="272" spans="1:8">
      <c r="A272" s="271"/>
      <c r="B272" s="271"/>
      <c r="C272" s="271"/>
      <c r="D272" s="271"/>
      <c r="E272" s="271"/>
      <c r="F272" s="271"/>
      <c r="G272" s="271"/>
      <c r="H272" s="271"/>
    </row>
    <row r="273" spans="1:8">
      <c r="A273" s="271"/>
      <c r="B273" s="271"/>
      <c r="C273" s="271"/>
      <c r="D273" s="271"/>
      <c r="E273" s="271"/>
      <c r="F273" s="271"/>
      <c r="G273" s="271"/>
      <c r="H273" s="271"/>
    </row>
    <row r="274" spans="1:8">
      <c r="A274" s="271"/>
      <c r="B274" s="271"/>
      <c r="C274" s="271"/>
      <c r="D274" s="271"/>
      <c r="E274" s="271"/>
      <c r="F274" s="271"/>
      <c r="G274" s="271"/>
      <c r="H274" s="271"/>
    </row>
  </sheetData>
  <sheetProtection formatCells="0" formatColumns="0" formatRows="0" autoFilter="0"/>
  <mergeCells count="13">
    <mergeCell ref="B12:B14"/>
    <mergeCell ref="D12:D14"/>
    <mergeCell ref="B5:D5"/>
    <mergeCell ref="B6:D6"/>
    <mergeCell ref="B7:D7"/>
    <mergeCell ref="B8:D8"/>
    <mergeCell ref="B10:D10"/>
    <mergeCell ref="B15:B17"/>
    <mergeCell ref="D15:D17"/>
    <mergeCell ref="B18:B21"/>
    <mergeCell ref="D18:D21"/>
    <mergeCell ref="B22:B23"/>
    <mergeCell ref="D22:D23"/>
  </mergeCells>
  <hyperlinks>
    <hyperlink ref="B8:D8" r:id="rId1" display="Grundlagen &gt; Klassifikationen &gt; Klassifikation der Berufe &gt; KLdB 2010"/>
  </hyperlinks>
  <printOptions horizontalCentered="1"/>
  <pageMargins left="0.70866141732283472" right="0.39370078740157483" top="0.39370078740157483" bottom="0.39370078740157483" header="0.51181102362204722" footer="0.43307086614173229"/>
  <pageSetup paperSize="9" scale="72" orientation="portrait" r:id="rId2"/>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B279"/>
  <sheetViews>
    <sheetView showGridLines="0" zoomScaleNormal="100" workbookViewId="0"/>
  </sheetViews>
  <sheetFormatPr baseColWidth="10" defaultRowHeight="12.75"/>
  <cols>
    <col min="1" max="1" width="1.25" style="255" customWidth="1"/>
    <col min="2" max="2" width="89" style="255" customWidth="1"/>
    <col min="3" max="209" width="11" style="255"/>
    <col min="210" max="210" width="1.25" style="255" customWidth="1"/>
    <col min="211" max="211" width="76.5" style="255" customWidth="1"/>
    <col min="212" max="215" width="11" style="255"/>
    <col min="216" max="216" width="4.125" style="255" customWidth="1"/>
    <col min="217" max="256" width="11" style="255"/>
    <col min="257" max="257" width="1.25" style="255" customWidth="1"/>
    <col min="258" max="258" width="89" style="255" customWidth="1"/>
    <col min="259" max="465" width="11" style="255"/>
    <col min="466" max="466" width="1.25" style="255" customWidth="1"/>
    <col min="467" max="467" width="76.5" style="255" customWidth="1"/>
    <col min="468" max="471" width="11" style="255"/>
    <col min="472" max="472" width="4.125" style="255" customWidth="1"/>
    <col min="473" max="512" width="11" style="255"/>
    <col min="513" max="513" width="1.25" style="255" customWidth="1"/>
    <col min="514" max="514" width="89" style="255" customWidth="1"/>
    <col min="515" max="721" width="11" style="255"/>
    <col min="722" max="722" width="1.25" style="255" customWidth="1"/>
    <col min="723" max="723" width="76.5" style="255" customWidth="1"/>
    <col min="724" max="727" width="11" style="255"/>
    <col min="728" max="728" width="4.125" style="255" customWidth="1"/>
    <col min="729" max="768" width="11" style="255"/>
    <col min="769" max="769" width="1.25" style="255" customWidth="1"/>
    <col min="770" max="770" width="89" style="255" customWidth="1"/>
    <col min="771" max="977" width="11" style="255"/>
    <col min="978" max="978" width="1.25" style="255" customWidth="1"/>
    <col min="979" max="979" width="76.5" style="255" customWidth="1"/>
    <col min="980" max="983" width="11" style="255"/>
    <col min="984" max="984" width="4.125" style="255" customWidth="1"/>
    <col min="985" max="1024" width="11" style="255"/>
    <col min="1025" max="1025" width="1.25" style="255" customWidth="1"/>
    <col min="1026" max="1026" width="89" style="255" customWidth="1"/>
    <col min="1027" max="1233" width="11" style="255"/>
    <col min="1234" max="1234" width="1.25" style="255" customWidth="1"/>
    <col min="1235" max="1235" width="76.5" style="255" customWidth="1"/>
    <col min="1236" max="1239" width="11" style="255"/>
    <col min="1240" max="1240" width="4.125" style="255" customWidth="1"/>
    <col min="1241" max="1280" width="11" style="255"/>
    <col min="1281" max="1281" width="1.25" style="255" customWidth="1"/>
    <col min="1282" max="1282" width="89" style="255" customWidth="1"/>
    <col min="1283" max="1489" width="11" style="255"/>
    <col min="1490" max="1490" width="1.25" style="255" customWidth="1"/>
    <col min="1491" max="1491" width="76.5" style="255" customWidth="1"/>
    <col min="1492" max="1495" width="11" style="255"/>
    <col min="1496" max="1496" width="4.125" style="255" customWidth="1"/>
    <col min="1497" max="1536" width="11" style="255"/>
    <col min="1537" max="1537" width="1.25" style="255" customWidth="1"/>
    <col min="1538" max="1538" width="89" style="255" customWidth="1"/>
    <col min="1539" max="1745" width="11" style="255"/>
    <col min="1746" max="1746" width="1.25" style="255" customWidth="1"/>
    <col min="1747" max="1747" width="76.5" style="255" customWidth="1"/>
    <col min="1748" max="1751" width="11" style="255"/>
    <col min="1752" max="1752" width="4.125" style="255" customWidth="1"/>
    <col min="1753" max="1792" width="11" style="255"/>
    <col min="1793" max="1793" width="1.25" style="255" customWidth="1"/>
    <col min="1794" max="1794" width="89" style="255" customWidth="1"/>
    <col min="1795" max="2001" width="11" style="255"/>
    <col min="2002" max="2002" width="1.25" style="255" customWidth="1"/>
    <col min="2003" max="2003" width="76.5" style="255" customWidth="1"/>
    <col min="2004" max="2007" width="11" style="255"/>
    <col min="2008" max="2008" width="4.125" style="255" customWidth="1"/>
    <col min="2009" max="2048" width="11" style="255"/>
    <col min="2049" max="2049" width="1.25" style="255" customWidth="1"/>
    <col min="2050" max="2050" width="89" style="255" customWidth="1"/>
    <col min="2051" max="2257" width="11" style="255"/>
    <col min="2258" max="2258" width="1.25" style="255" customWidth="1"/>
    <col min="2259" max="2259" width="76.5" style="255" customWidth="1"/>
    <col min="2260" max="2263" width="11" style="255"/>
    <col min="2264" max="2264" width="4.125" style="255" customWidth="1"/>
    <col min="2265" max="2304" width="11" style="255"/>
    <col min="2305" max="2305" width="1.25" style="255" customWidth="1"/>
    <col min="2306" max="2306" width="89" style="255" customWidth="1"/>
    <col min="2307" max="2513" width="11" style="255"/>
    <col min="2514" max="2514" width="1.25" style="255" customWidth="1"/>
    <col min="2515" max="2515" width="76.5" style="255" customWidth="1"/>
    <col min="2516" max="2519" width="11" style="255"/>
    <col min="2520" max="2520" width="4.125" style="255" customWidth="1"/>
    <col min="2521" max="2560" width="11" style="255"/>
    <col min="2561" max="2561" width="1.25" style="255" customWidth="1"/>
    <col min="2562" max="2562" width="89" style="255" customWidth="1"/>
    <col min="2563" max="2769" width="11" style="255"/>
    <col min="2770" max="2770" width="1.25" style="255" customWidth="1"/>
    <col min="2771" max="2771" width="76.5" style="255" customWidth="1"/>
    <col min="2772" max="2775" width="11" style="255"/>
    <col min="2776" max="2776" width="4.125" style="255" customWidth="1"/>
    <col min="2777" max="2816" width="11" style="255"/>
    <col min="2817" max="2817" width="1.25" style="255" customWidth="1"/>
    <col min="2818" max="2818" width="89" style="255" customWidth="1"/>
    <col min="2819" max="3025" width="11" style="255"/>
    <col min="3026" max="3026" width="1.25" style="255" customWidth="1"/>
    <col min="3027" max="3027" width="76.5" style="255" customWidth="1"/>
    <col min="3028" max="3031" width="11" style="255"/>
    <col min="3032" max="3032" width="4.125" style="255" customWidth="1"/>
    <col min="3033" max="3072" width="11" style="255"/>
    <col min="3073" max="3073" width="1.25" style="255" customWidth="1"/>
    <col min="3074" max="3074" width="89" style="255" customWidth="1"/>
    <col min="3075" max="3281" width="11" style="255"/>
    <col min="3282" max="3282" width="1.25" style="255" customWidth="1"/>
    <col min="3283" max="3283" width="76.5" style="255" customWidth="1"/>
    <col min="3284" max="3287" width="11" style="255"/>
    <col min="3288" max="3288" width="4.125" style="255" customWidth="1"/>
    <col min="3289" max="3328" width="11" style="255"/>
    <col min="3329" max="3329" width="1.25" style="255" customWidth="1"/>
    <col min="3330" max="3330" width="89" style="255" customWidth="1"/>
    <col min="3331" max="3537" width="11" style="255"/>
    <col min="3538" max="3538" width="1.25" style="255" customWidth="1"/>
    <col min="3539" max="3539" width="76.5" style="255" customWidth="1"/>
    <col min="3540" max="3543" width="11" style="255"/>
    <col min="3544" max="3544" width="4.125" style="255" customWidth="1"/>
    <col min="3545" max="3584" width="11" style="255"/>
    <col min="3585" max="3585" width="1.25" style="255" customWidth="1"/>
    <col min="3586" max="3586" width="89" style="255" customWidth="1"/>
    <col min="3587" max="3793" width="11" style="255"/>
    <col min="3794" max="3794" width="1.25" style="255" customWidth="1"/>
    <col min="3795" max="3795" width="76.5" style="255" customWidth="1"/>
    <col min="3796" max="3799" width="11" style="255"/>
    <col min="3800" max="3800" width="4.125" style="255" customWidth="1"/>
    <col min="3801" max="3840" width="11" style="255"/>
    <col min="3841" max="3841" width="1.25" style="255" customWidth="1"/>
    <col min="3842" max="3842" width="89" style="255" customWidth="1"/>
    <col min="3843" max="4049" width="11" style="255"/>
    <col min="4050" max="4050" width="1.25" style="255" customWidth="1"/>
    <col min="4051" max="4051" width="76.5" style="255" customWidth="1"/>
    <col min="4052" max="4055" width="11" style="255"/>
    <col min="4056" max="4056" width="4.125" style="255" customWidth="1"/>
    <col min="4057" max="4096" width="11" style="255"/>
    <col min="4097" max="4097" width="1.25" style="255" customWidth="1"/>
    <col min="4098" max="4098" width="89" style="255" customWidth="1"/>
    <col min="4099" max="4305" width="11" style="255"/>
    <col min="4306" max="4306" width="1.25" style="255" customWidth="1"/>
    <col min="4307" max="4307" width="76.5" style="255" customWidth="1"/>
    <col min="4308" max="4311" width="11" style="255"/>
    <col min="4312" max="4312" width="4.125" style="255" customWidth="1"/>
    <col min="4313" max="4352" width="11" style="255"/>
    <col min="4353" max="4353" width="1.25" style="255" customWidth="1"/>
    <col min="4354" max="4354" width="89" style="255" customWidth="1"/>
    <col min="4355" max="4561" width="11" style="255"/>
    <col min="4562" max="4562" width="1.25" style="255" customWidth="1"/>
    <col min="4563" max="4563" width="76.5" style="255" customWidth="1"/>
    <col min="4564" max="4567" width="11" style="255"/>
    <col min="4568" max="4568" width="4.125" style="255" customWidth="1"/>
    <col min="4569" max="4608" width="11" style="255"/>
    <col min="4609" max="4609" width="1.25" style="255" customWidth="1"/>
    <col min="4610" max="4610" width="89" style="255" customWidth="1"/>
    <col min="4611" max="4817" width="11" style="255"/>
    <col min="4818" max="4818" width="1.25" style="255" customWidth="1"/>
    <col min="4819" max="4819" width="76.5" style="255" customWidth="1"/>
    <col min="4820" max="4823" width="11" style="255"/>
    <col min="4824" max="4824" width="4.125" style="255" customWidth="1"/>
    <col min="4825" max="4864" width="11" style="255"/>
    <col min="4865" max="4865" width="1.25" style="255" customWidth="1"/>
    <col min="4866" max="4866" width="89" style="255" customWidth="1"/>
    <col min="4867" max="5073" width="11" style="255"/>
    <col min="5074" max="5074" width="1.25" style="255" customWidth="1"/>
    <col min="5075" max="5075" width="76.5" style="255" customWidth="1"/>
    <col min="5076" max="5079" width="11" style="255"/>
    <col min="5080" max="5080" width="4.125" style="255" customWidth="1"/>
    <col min="5081" max="5120" width="11" style="255"/>
    <col min="5121" max="5121" width="1.25" style="255" customWidth="1"/>
    <col min="5122" max="5122" width="89" style="255" customWidth="1"/>
    <col min="5123" max="5329" width="11" style="255"/>
    <col min="5330" max="5330" width="1.25" style="255" customWidth="1"/>
    <col min="5331" max="5331" width="76.5" style="255" customWidth="1"/>
    <col min="5332" max="5335" width="11" style="255"/>
    <col min="5336" max="5336" width="4.125" style="255" customWidth="1"/>
    <col min="5337" max="5376" width="11" style="255"/>
    <col min="5377" max="5377" width="1.25" style="255" customWidth="1"/>
    <col min="5378" max="5378" width="89" style="255" customWidth="1"/>
    <col min="5379" max="5585" width="11" style="255"/>
    <col min="5586" max="5586" width="1.25" style="255" customWidth="1"/>
    <col min="5587" max="5587" width="76.5" style="255" customWidth="1"/>
    <col min="5588" max="5591" width="11" style="255"/>
    <col min="5592" max="5592" width="4.125" style="255" customWidth="1"/>
    <col min="5593" max="5632" width="11" style="255"/>
    <col min="5633" max="5633" width="1.25" style="255" customWidth="1"/>
    <col min="5634" max="5634" width="89" style="255" customWidth="1"/>
    <col min="5635" max="5841" width="11" style="255"/>
    <col min="5842" max="5842" width="1.25" style="255" customWidth="1"/>
    <col min="5843" max="5843" width="76.5" style="255" customWidth="1"/>
    <col min="5844" max="5847" width="11" style="255"/>
    <col min="5848" max="5848" width="4.125" style="255" customWidth="1"/>
    <col min="5849" max="5888" width="11" style="255"/>
    <col min="5889" max="5889" width="1.25" style="255" customWidth="1"/>
    <col min="5890" max="5890" width="89" style="255" customWidth="1"/>
    <col min="5891" max="6097" width="11" style="255"/>
    <col min="6098" max="6098" width="1.25" style="255" customWidth="1"/>
    <col min="6099" max="6099" width="76.5" style="255" customWidth="1"/>
    <col min="6100" max="6103" width="11" style="255"/>
    <col min="6104" max="6104" width="4.125" style="255" customWidth="1"/>
    <col min="6105" max="6144" width="11" style="255"/>
    <col min="6145" max="6145" width="1.25" style="255" customWidth="1"/>
    <col min="6146" max="6146" width="89" style="255" customWidth="1"/>
    <col min="6147" max="6353" width="11" style="255"/>
    <col min="6354" max="6354" width="1.25" style="255" customWidth="1"/>
    <col min="6355" max="6355" width="76.5" style="255" customWidth="1"/>
    <col min="6356" max="6359" width="11" style="255"/>
    <col min="6360" max="6360" width="4.125" style="255" customWidth="1"/>
    <col min="6361" max="6400" width="11" style="255"/>
    <col min="6401" max="6401" width="1.25" style="255" customWidth="1"/>
    <col min="6402" max="6402" width="89" style="255" customWidth="1"/>
    <col min="6403" max="6609" width="11" style="255"/>
    <col min="6610" max="6610" width="1.25" style="255" customWidth="1"/>
    <col min="6611" max="6611" width="76.5" style="255" customWidth="1"/>
    <col min="6612" max="6615" width="11" style="255"/>
    <col min="6616" max="6616" width="4.125" style="255" customWidth="1"/>
    <col min="6617" max="6656" width="11" style="255"/>
    <col min="6657" max="6657" width="1.25" style="255" customWidth="1"/>
    <col min="6658" max="6658" width="89" style="255" customWidth="1"/>
    <col min="6659" max="6865" width="11" style="255"/>
    <col min="6866" max="6866" width="1.25" style="255" customWidth="1"/>
    <col min="6867" max="6867" width="76.5" style="255" customWidth="1"/>
    <col min="6868" max="6871" width="11" style="255"/>
    <col min="6872" max="6872" width="4.125" style="255" customWidth="1"/>
    <col min="6873" max="6912" width="11" style="255"/>
    <col min="6913" max="6913" width="1.25" style="255" customWidth="1"/>
    <col min="6914" max="6914" width="89" style="255" customWidth="1"/>
    <col min="6915" max="7121" width="11" style="255"/>
    <col min="7122" max="7122" width="1.25" style="255" customWidth="1"/>
    <col min="7123" max="7123" width="76.5" style="255" customWidth="1"/>
    <col min="7124" max="7127" width="11" style="255"/>
    <col min="7128" max="7128" width="4.125" style="255" customWidth="1"/>
    <col min="7129" max="7168" width="11" style="255"/>
    <col min="7169" max="7169" width="1.25" style="255" customWidth="1"/>
    <col min="7170" max="7170" width="89" style="255" customWidth="1"/>
    <col min="7171" max="7377" width="11" style="255"/>
    <col min="7378" max="7378" width="1.25" style="255" customWidth="1"/>
    <col min="7379" max="7379" width="76.5" style="255" customWidth="1"/>
    <col min="7380" max="7383" width="11" style="255"/>
    <col min="7384" max="7384" width="4.125" style="255" customWidth="1"/>
    <col min="7385" max="7424" width="11" style="255"/>
    <col min="7425" max="7425" width="1.25" style="255" customWidth="1"/>
    <col min="7426" max="7426" width="89" style="255" customWidth="1"/>
    <col min="7427" max="7633" width="11" style="255"/>
    <col min="7634" max="7634" width="1.25" style="255" customWidth="1"/>
    <col min="7635" max="7635" width="76.5" style="255" customWidth="1"/>
    <col min="7636" max="7639" width="11" style="255"/>
    <col min="7640" max="7640" width="4.125" style="255" customWidth="1"/>
    <col min="7641" max="7680" width="11" style="255"/>
    <col min="7681" max="7681" width="1.25" style="255" customWidth="1"/>
    <col min="7682" max="7682" width="89" style="255" customWidth="1"/>
    <col min="7683" max="7889" width="11" style="255"/>
    <col min="7890" max="7890" width="1.25" style="255" customWidth="1"/>
    <col min="7891" max="7891" width="76.5" style="255" customWidth="1"/>
    <col min="7892" max="7895" width="11" style="255"/>
    <col min="7896" max="7896" width="4.125" style="255" customWidth="1"/>
    <col min="7897" max="7936" width="11" style="255"/>
    <col min="7937" max="7937" width="1.25" style="255" customWidth="1"/>
    <col min="7938" max="7938" width="89" style="255" customWidth="1"/>
    <col min="7939" max="8145" width="11" style="255"/>
    <col min="8146" max="8146" width="1.25" style="255" customWidth="1"/>
    <col min="8147" max="8147" width="76.5" style="255" customWidth="1"/>
    <col min="8148" max="8151" width="11" style="255"/>
    <col min="8152" max="8152" width="4.125" style="255" customWidth="1"/>
    <col min="8153" max="8192" width="11" style="255"/>
    <col min="8193" max="8193" width="1.25" style="255" customWidth="1"/>
    <col min="8194" max="8194" width="89" style="255" customWidth="1"/>
    <col min="8195" max="8401" width="11" style="255"/>
    <col min="8402" max="8402" width="1.25" style="255" customWidth="1"/>
    <col min="8403" max="8403" width="76.5" style="255" customWidth="1"/>
    <col min="8404" max="8407" width="11" style="255"/>
    <col min="8408" max="8408" width="4.125" style="255" customWidth="1"/>
    <col min="8409" max="8448" width="11" style="255"/>
    <col min="8449" max="8449" width="1.25" style="255" customWidth="1"/>
    <col min="8450" max="8450" width="89" style="255" customWidth="1"/>
    <col min="8451" max="8657" width="11" style="255"/>
    <col min="8658" max="8658" width="1.25" style="255" customWidth="1"/>
    <col min="8659" max="8659" width="76.5" style="255" customWidth="1"/>
    <col min="8660" max="8663" width="11" style="255"/>
    <col min="8664" max="8664" width="4.125" style="255" customWidth="1"/>
    <col min="8665" max="8704" width="11" style="255"/>
    <col min="8705" max="8705" width="1.25" style="255" customWidth="1"/>
    <col min="8706" max="8706" width="89" style="255" customWidth="1"/>
    <col min="8707" max="8913" width="11" style="255"/>
    <col min="8914" max="8914" width="1.25" style="255" customWidth="1"/>
    <col min="8915" max="8915" width="76.5" style="255" customWidth="1"/>
    <col min="8916" max="8919" width="11" style="255"/>
    <col min="8920" max="8920" width="4.125" style="255" customWidth="1"/>
    <col min="8921" max="8960" width="11" style="255"/>
    <col min="8961" max="8961" width="1.25" style="255" customWidth="1"/>
    <col min="8962" max="8962" width="89" style="255" customWidth="1"/>
    <col min="8963" max="9169" width="11" style="255"/>
    <col min="9170" max="9170" width="1.25" style="255" customWidth="1"/>
    <col min="9171" max="9171" width="76.5" style="255" customWidth="1"/>
    <col min="9172" max="9175" width="11" style="255"/>
    <col min="9176" max="9176" width="4.125" style="255" customWidth="1"/>
    <col min="9177" max="9216" width="11" style="255"/>
    <col min="9217" max="9217" width="1.25" style="255" customWidth="1"/>
    <col min="9218" max="9218" width="89" style="255" customWidth="1"/>
    <col min="9219" max="9425" width="11" style="255"/>
    <col min="9426" max="9426" width="1.25" style="255" customWidth="1"/>
    <col min="9427" max="9427" width="76.5" style="255" customWidth="1"/>
    <col min="9428" max="9431" width="11" style="255"/>
    <col min="9432" max="9432" width="4.125" style="255" customWidth="1"/>
    <col min="9433" max="9472" width="11" style="255"/>
    <col min="9473" max="9473" width="1.25" style="255" customWidth="1"/>
    <col min="9474" max="9474" width="89" style="255" customWidth="1"/>
    <col min="9475" max="9681" width="11" style="255"/>
    <col min="9682" max="9682" width="1.25" style="255" customWidth="1"/>
    <col min="9683" max="9683" width="76.5" style="255" customWidth="1"/>
    <col min="9684" max="9687" width="11" style="255"/>
    <col min="9688" max="9688" width="4.125" style="255" customWidth="1"/>
    <col min="9689" max="9728" width="11" style="255"/>
    <col min="9729" max="9729" width="1.25" style="255" customWidth="1"/>
    <col min="9730" max="9730" width="89" style="255" customWidth="1"/>
    <col min="9731" max="9937" width="11" style="255"/>
    <col min="9938" max="9938" width="1.25" style="255" customWidth="1"/>
    <col min="9939" max="9939" width="76.5" style="255" customWidth="1"/>
    <col min="9940" max="9943" width="11" style="255"/>
    <col min="9944" max="9944" width="4.125" style="255" customWidth="1"/>
    <col min="9945" max="9984" width="11" style="255"/>
    <col min="9985" max="9985" width="1.25" style="255" customWidth="1"/>
    <col min="9986" max="9986" width="89" style="255" customWidth="1"/>
    <col min="9987" max="10193" width="11" style="255"/>
    <col min="10194" max="10194" width="1.25" style="255" customWidth="1"/>
    <col min="10195" max="10195" width="76.5" style="255" customWidth="1"/>
    <col min="10196" max="10199" width="11" style="255"/>
    <col min="10200" max="10200" width="4.125" style="255" customWidth="1"/>
    <col min="10201" max="10240" width="11" style="255"/>
    <col min="10241" max="10241" width="1.25" style="255" customWidth="1"/>
    <col min="10242" max="10242" width="89" style="255" customWidth="1"/>
    <col min="10243" max="10449" width="11" style="255"/>
    <col min="10450" max="10450" width="1.25" style="255" customWidth="1"/>
    <col min="10451" max="10451" width="76.5" style="255" customWidth="1"/>
    <col min="10452" max="10455" width="11" style="255"/>
    <col min="10456" max="10456" width="4.125" style="255" customWidth="1"/>
    <col min="10457" max="10496" width="11" style="255"/>
    <col min="10497" max="10497" width="1.25" style="255" customWidth="1"/>
    <col min="10498" max="10498" width="89" style="255" customWidth="1"/>
    <col min="10499" max="10705" width="11" style="255"/>
    <col min="10706" max="10706" width="1.25" style="255" customWidth="1"/>
    <col min="10707" max="10707" width="76.5" style="255" customWidth="1"/>
    <col min="10708" max="10711" width="11" style="255"/>
    <col min="10712" max="10712" width="4.125" style="255" customWidth="1"/>
    <col min="10713" max="10752" width="11" style="255"/>
    <col min="10753" max="10753" width="1.25" style="255" customWidth="1"/>
    <col min="10754" max="10754" width="89" style="255" customWidth="1"/>
    <col min="10755" max="10961" width="11" style="255"/>
    <col min="10962" max="10962" width="1.25" style="255" customWidth="1"/>
    <col min="10963" max="10963" width="76.5" style="255" customWidth="1"/>
    <col min="10964" max="10967" width="11" style="255"/>
    <col min="10968" max="10968" width="4.125" style="255" customWidth="1"/>
    <col min="10969" max="11008" width="11" style="255"/>
    <col min="11009" max="11009" width="1.25" style="255" customWidth="1"/>
    <col min="11010" max="11010" width="89" style="255" customWidth="1"/>
    <col min="11011" max="11217" width="11" style="255"/>
    <col min="11218" max="11218" width="1.25" style="255" customWidth="1"/>
    <col min="11219" max="11219" width="76.5" style="255" customWidth="1"/>
    <col min="11220" max="11223" width="11" style="255"/>
    <col min="11224" max="11224" width="4.125" style="255" customWidth="1"/>
    <col min="11225" max="11264" width="11" style="255"/>
    <col min="11265" max="11265" width="1.25" style="255" customWidth="1"/>
    <col min="11266" max="11266" width="89" style="255" customWidth="1"/>
    <col min="11267" max="11473" width="11" style="255"/>
    <col min="11474" max="11474" width="1.25" style="255" customWidth="1"/>
    <col min="11475" max="11475" width="76.5" style="255" customWidth="1"/>
    <col min="11476" max="11479" width="11" style="255"/>
    <col min="11480" max="11480" width="4.125" style="255" customWidth="1"/>
    <col min="11481" max="11520" width="11" style="255"/>
    <col min="11521" max="11521" width="1.25" style="255" customWidth="1"/>
    <col min="11522" max="11522" width="89" style="255" customWidth="1"/>
    <col min="11523" max="11729" width="11" style="255"/>
    <col min="11730" max="11730" width="1.25" style="255" customWidth="1"/>
    <col min="11731" max="11731" width="76.5" style="255" customWidth="1"/>
    <col min="11732" max="11735" width="11" style="255"/>
    <col min="11736" max="11736" width="4.125" style="255" customWidth="1"/>
    <col min="11737" max="11776" width="11" style="255"/>
    <col min="11777" max="11777" width="1.25" style="255" customWidth="1"/>
    <col min="11778" max="11778" width="89" style="255" customWidth="1"/>
    <col min="11779" max="11985" width="11" style="255"/>
    <col min="11986" max="11986" width="1.25" style="255" customWidth="1"/>
    <col min="11987" max="11987" width="76.5" style="255" customWidth="1"/>
    <col min="11988" max="11991" width="11" style="255"/>
    <col min="11992" max="11992" width="4.125" style="255" customWidth="1"/>
    <col min="11993" max="12032" width="11" style="255"/>
    <col min="12033" max="12033" width="1.25" style="255" customWidth="1"/>
    <col min="12034" max="12034" width="89" style="255" customWidth="1"/>
    <col min="12035" max="12241" width="11" style="255"/>
    <col min="12242" max="12242" width="1.25" style="255" customWidth="1"/>
    <col min="12243" max="12243" width="76.5" style="255" customWidth="1"/>
    <col min="12244" max="12247" width="11" style="255"/>
    <col min="12248" max="12248" width="4.125" style="255" customWidth="1"/>
    <col min="12249" max="12288" width="11" style="255"/>
    <col min="12289" max="12289" width="1.25" style="255" customWidth="1"/>
    <col min="12290" max="12290" width="89" style="255" customWidth="1"/>
    <col min="12291" max="12497" width="11" style="255"/>
    <col min="12498" max="12498" width="1.25" style="255" customWidth="1"/>
    <col min="12499" max="12499" width="76.5" style="255" customWidth="1"/>
    <col min="12500" max="12503" width="11" style="255"/>
    <col min="12504" max="12504" width="4.125" style="255" customWidth="1"/>
    <col min="12505" max="12544" width="11" style="255"/>
    <col min="12545" max="12545" width="1.25" style="255" customWidth="1"/>
    <col min="12546" max="12546" width="89" style="255" customWidth="1"/>
    <col min="12547" max="12753" width="11" style="255"/>
    <col min="12754" max="12754" width="1.25" style="255" customWidth="1"/>
    <col min="12755" max="12755" width="76.5" style="255" customWidth="1"/>
    <col min="12756" max="12759" width="11" style="255"/>
    <col min="12760" max="12760" width="4.125" style="255" customWidth="1"/>
    <col min="12761" max="12800" width="11" style="255"/>
    <col min="12801" max="12801" width="1.25" style="255" customWidth="1"/>
    <col min="12802" max="12802" width="89" style="255" customWidth="1"/>
    <col min="12803" max="13009" width="11" style="255"/>
    <col min="13010" max="13010" width="1.25" style="255" customWidth="1"/>
    <col min="13011" max="13011" width="76.5" style="255" customWidth="1"/>
    <col min="13012" max="13015" width="11" style="255"/>
    <col min="13016" max="13016" width="4.125" style="255" customWidth="1"/>
    <col min="13017" max="13056" width="11" style="255"/>
    <col min="13057" max="13057" width="1.25" style="255" customWidth="1"/>
    <col min="13058" max="13058" width="89" style="255" customWidth="1"/>
    <col min="13059" max="13265" width="11" style="255"/>
    <col min="13266" max="13266" width="1.25" style="255" customWidth="1"/>
    <col min="13267" max="13267" width="76.5" style="255" customWidth="1"/>
    <col min="13268" max="13271" width="11" style="255"/>
    <col min="13272" max="13272" width="4.125" style="255" customWidth="1"/>
    <col min="13273" max="13312" width="11" style="255"/>
    <col min="13313" max="13313" width="1.25" style="255" customWidth="1"/>
    <col min="13314" max="13314" width="89" style="255" customWidth="1"/>
    <col min="13315" max="13521" width="11" style="255"/>
    <col min="13522" max="13522" width="1.25" style="255" customWidth="1"/>
    <col min="13523" max="13523" width="76.5" style="255" customWidth="1"/>
    <col min="13524" max="13527" width="11" style="255"/>
    <col min="13528" max="13528" width="4.125" style="255" customWidth="1"/>
    <col min="13529" max="13568" width="11" style="255"/>
    <col min="13569" max="13569" width="1.25" style="255" customWidth="1"/>
    <col min="13570" max="13570" width="89" style="255" customWidth="1"/>
    <col min="13571" max="13777" width="11" style="255"/>
    <col min="13778" max="13778" width="1.25" style="255" customWidth="1"/>
    <col min="13779" max="13779" width="76.5" style="255" customWidth="1"/>
    <col min="13780" max="13783" width="11" style="255"/>
    <col min="13784" max="13784" width="4.125" style="255" customWidth="1"/>
    <col min="13785" max="13824" width="11" style="255"/>
    <col min="13825" max="13825" width="1.25" style="255" customWidth="1"/>
    <col min="13826" max="13826" width="89" style="255" customWidth="1"/>
    <col min="13827" max="14033" width="11" style="255"/>
    <col min="14034" max="14034" width="1.25" style="255" customWidth="1"/>
    <col min="14035" max="14035" width="76.5" style="255" customWidth="1"/>
    <col min="14036" max="14039" width="11" style="255"/>
    <col min="14040" max="14040" width="4.125" style="255" customWidth="1"/>
    <col min="14041" max="14080" width="11" style="255"/>
    <col min="14081" max="14081" width="1.25" style="255" customWidth="1"/>
    <col min="14082" max="14082" width="89" style="255" customWidth="1"/>
    <col min="14083" max="14289" width="11" style="255"/>
    <col min="14290" max="14290" width="1.25" style="255" customWidth="1"/>
    <col min="14291" max="14291" width="76.5" style="255" customWidth="1"/>
    <col min="14292" max="14295" width="11" style="255"/>
    <col min="14296" max="14296" width="4.125" style="255" customWidth="1"/>
    <col min="14297" max="14336" width="11" style="255"/>
    <col min="14337" max="14337" width="1.25" style="255" customWidth="1"/>
    <col min="14338" max="14338" width="89" style="255" customWidth="1"/>
    <col min="14339" max="14545" width="11" style="255"/>
    <col min="14546" max="14546" width="1.25" style="255" customWidth="1"/>
    <col min="14547" max="14547" width="76.5" style="255" customWidth="1"/>
    <col min="14548" max="14551" width="11" style="255"/>
    <col min="14552" max="14552" width="4.125" style="255" customWidth="1"/>
    <col min="14553" max="14592" width="11" style="255"/>
    <col min="14593" max="14593" width="1.25" style="255" customWidth="1"/>
    <col min="14594" max="14594" width="89" style="255" customWidth="1"/>
    <col min="14595" max="14801" width="11" style="255"/>
    <col min="14802" max="14802" width="1.25" style="255" customWidth="1"/>
    <col min="14803" max="14803" width="76.5" style="255" customWidth="1"/>
    <col min="14804" max="14807" width="11" style="255"/>
    <col min="14808" max="14808" width="4.125" style="255" customWidth="1"/>
    <col min="14809" max="14848" width="11" style="255"/>
    <col min="14849" max="14849" width="1.25" style="255" customWidth="1"/>
    <col min="14850" max="14850" width="89" style="255" customWidth="1"/>
    <col min="14851" max="15057" width="11" style="255"/>
    <col min="15058" max="15058" width="1.25" style="255" customWidth="1"/>
    <col min="15059" max="15059" width="76.5" style="255" customWidth="1"/>
    <col min="15060" max="15063" width="11" style="255"/>
    <col min="15064" max="15064" width="4.125" style="255" customWidth="1"/>
    <col min="15065" max="15104" width="11" style="255"/>
    <col min="15105" max="15105" width="1.25" style="255" customWidth="1"/>
    <col min="15106" max="15106" width="89" style="255" customWidth="1"/>
    <col min="15107" max="15313" width="11" style="255"/>
    <col min="15314" max="15314" width="1.25" style="255" customWidth="1"/>
    <col min="15315" max="15315" width="76.5" style="255" customWidth="1"/>
    <col min="15316" max="15319" width="11" style="255"/>
    <col min="15320" max="15320" width="4.125" style="255" customWidth="1"/>
    <col min="15321" max="15360" width="11" style="255"/>
    <col min="15361" max="15361" width="1.25" style="255" customWidth="1"/>
    <col min="15362" max="15362" width="89" style="255" customWidth="1"/>
    <col min="15363" max="15569" width="11" style="255"/>
    <col min="15570" max="15570" width="1.25" style="255" customWidth="1"/>
    <col min="15571" max="15571" width="76.5" style="255" customWidth="1"/>
    <col min="15572" max="15575" width="11" style="255"/>
    <col min="15576" max="15576" width="4.125" style="255" customWidth="1"/>
    <col min="15577" max="15616" width="11" style="255"/>
    <col min="15617" max="15617" width="1.25" style="255" customWidth="1"/>
    <col min="15618" max="15618" width="89" style="255" customWidth="1"/>
    <col min="15619" max="15825" width="11" style="255"/>
    <col min="15826" max="15826" width="1.25" style="255" customWidth="1"/>
    <col min="15827" max="15827" width="76.5" style="255" customWidth="1"/>
    <col min="15828" max="15831" width="11" style="255"/>
    <col min="15832" max="15832" width="4.125" style="255" customWidth="1"/>
    <col min="15833" max="15872" width="11" style="255"/>
    <col min="15873" max="15873" width="1.25" style="255" customWidth="1"/>
    <col min="15874" max="15874" width="89" style="255" customWidth="1"/>
    <col min="15875" max="16081" width="11" style="255"/>
    <col min="16082" max="16082" width="1.25" style="255" customWidth="1"/>
    <col min="16083" max="16083" width="76.5" style="255" customWidth="1"/>
    <col min="16084" max="16087" width="11" style="255"/>
    <col min="16088" max="16088" width="4.125" style="255" customWidth="1"/>
    <col min="16089" max="16128" width="11" style="255"/>
    <col min="16129" max="16129" width="1.25" style="255" customWidth="1"/>
    <col min="16130" max="16130" width="89" style="255" customWidth="1"/>
    <col min="16131" max="16337" width="11" style="255"/>
    <col min="16338" max="16338" width="1.25" style="255" customWidth="1"/>
    <col min="16339" max="16339" width="76.5" style="255" customWidth="1"/>
    <col min="16340" max="16343" width="11" style="255"/>
    <col min="16344" max="16344" width="4.125" style="255" customWidth="1"/>
    <col min="16345" max="16384" width="11" style="255"/>
  </cols>
  <sheetData>
    <row r="1" spans="1:2" ht="39" customHeight="1">
      <c r="A1" s="311"/>
      <c r="B1" s="311"/>
    </row>
    <row r="2" spans="1:2" ht="18" customHeight="1">
      <c r="A2" s="284"/>
      <c r="B2" s="284" t="s">
        <v>377</v>
      </c>
    </row>
    <row r="3" spans="1:2" ht="21.75" customHeight="1">
      <c r="B3" s="9" t="s">
        <v>43</v>
      </c>
    </row>
    <row r="4" spans="1:2" ht="24.95" customHeight="1">
      <c r="B4" s="258"/>
    </row>
    <row r="5" spans="1:2" s="261" customFormat="1" ht="15.75">
      <c r="B5" s="285" t="s">
        <v>378</v>
      </c>
    </row>
    <row r="6" spans="1:2" ht="11.25" customHeight="1">
      <c r="B6" s="262"/>
    </row>
    <row r="7" spans="1:2" ht="105" customHeight="1">
      <c r="B7" s="286" t="s">
        <v>379</v>
      </c>
    </row>
    <row r="8" spans="1:2" ht="18" customHeight="1">
      <c r="B8" s="251"/>
    </row>
    <row r="9" spans="1:2" ht="18.75" customHeight="1">
      <c r="B9" s="287" t="s">
        <v>380</v>
      </c>
    </row>
    <row r="10" spans="1:2" ht="11.25" customHeight="1">
      <c r="B10" s="260"/>
    </row>
    <row r="11" spans="1:2" ht="187.5" customHeight="1">
      <c r="B11" s="286" t="s">
        <v>381</v>
      </c>
    </row>
    <row r="12" spans="1:2" ht="11.25" customHeight="1">
      <c r="B12" s="257"/>
    </row>
    <row r="13" spans="1:2" ht="25.5">
      <c r="B13" s="288" t="s">
        <v>374</v>
      </c>
    </row>
    <row r="14" spans="1:2" ht="18" customHeight="1">
      <c r="B14" s="257"/>
    </row>
    <row r="15" spans="1:2" ht="15.75">
      <c r="B15" s="289" t="s">
        <v>382</v>
      </c>
    </row>
    <row r="16" spans="1:2" ht="11.25" customHeight="1">
      <c r="B16" s="257"/>
    </row>
    <row r="17" spans="2:2" ht="277.5" customHeight="1">
      <c r="B17" s="290" t="s">
        <v>383</v>
      </c>
    </row>
    <row r="18" spans="2:2">
      <c r="B18" s="257"/>
    </row>
    <row r="19" spans="2:2">
      <c r="B19" s="257"/>
    </row>
    <row r="20" spans="2:2">
      <c r="B20" s="257"/>
    </row>
    <row r="21" spans="2:2">
      <c r="B21" s="257"/>
    </row>
    <row r="22" spans="2:2">
      <c r="B22" s="257"/>
    </row>
    <row r="23" spans="2:2">
      <c r="B23" s="267"/>
    </row>
    <row r="24" spans="2:2">
      <c r="B24" s="257"/>
    </row>
    <row r="25" spans="2:2">
      <c r="B25" s="257"/>
    </row>
    <row r="26" spans="2:2" ht="8.1" customHeight="1">
      <c r="B26" s="257"/>
    </row>
    <row r="27" spans="2:2" ht="13.5" customHeight="1">
      <c r="B27" s="257"/>
    </row>
    <row r="28" spans="2:2">
      <c r="B28" s="257"/>
    </row>
    <row r="29" spans="2:2">
      <c r="B29" s="257"/>
    </row>
    <row r="30" spans="2:2">
      <c r="B30" s="257"/>
    </row>
    <row r="31" spans="2:2">
      <c r="B31" s="257"/>
    </row>
    <row r="32" spans="2:2">
      <c r="B32" s="257"/>
    </row>
    <row r="33" spans="2:2" ht="33" customHeight="1">
      <c r="B33" s="257"/>
    </row>
    <row r="34" spans="2:2" ht="16.5" customHeight="1">
      <c r="B34" s="257"/>
    </row>
    <row r="35" spans="2:2">
      <c r="B35" s="257"/>
    </row>
    <row r="36" spans="2:2">
      <c r="B36" s="257"/>
    </row>
    <row r="37" spans="2:2">
      <c r="B37" s="257"/>
    </row>
    <row r="38" spans="2:2">
      <c r="B38" s="257"/>
    </row>
    <row r="39" spans="2:2">
      <c r="B39" s="257"/>
    </row>
    <row r="40" spans="2:2">
      <c r="B40" s="257"/>
    </row>
    <row r="41" spans="2:2">
      <c r="B41" s="257"/>
    </row>
    <row r="42" spans="2:2">
      <c r="B42" s="257"/>
    </row>
    <row r="43" spans="2:2">
      <c r="B43" s="257"/>
    </row>
    <row r="44" spans="2:2">
      <c r="B44" s="257"/>
    </row>
    <row r="45" spans="2:2">
      <c r="B45" s="257"/>
    </row>
    <row r="46" spans="2:2">
      <c r="B46" s="257"/>
    </row>
    <row r="47" spans="2:2">
      <c r="B47" s="257"/>
    </row>
    <row r="48" spans="2:2">
      <c r="B48" s="257"/>
    </row>
    <row r="49" spans="2:2">
      <c r="B49" s="257"/>
    </row>
    <row r="50" spans="2:2">
      <c r="B50" s="257"/>
    </row>
    <row r="51" spans="2:2">
      <c r="B51" s="257"/>
    </row>
    <row r="52" spans="2:2">
      <c r="B52" s="257"/>
    </row>
    <row r="53" spans="2:2">
      <c r="B53" s="257"/>
    </row>
    <row r="54" spans="2:2">
      <c r="B54" s="257"/>
    </row>
    <row r="55" spans="2:2">
      <c r="B55" s="257"/>
    </row>
    <row r="56" spans="2:2">
      <c r="B56" s="257"/>
    </row>
    <row r="57" spans="2:2">
      <c r="B57" s="257"/>
    </row>
    <row r="58" spans="2:2">
      <c r="B58" s="257"/>
    </row>
    <row r="59" spans="2:2">
      <c r="B59" s="257"/>
    </row>
    <row r="60" spans="2:2">
      <c r="B60" s="257"/>
    </row>
    <row r="61" spans="2:2">
      <c r="B61" s="257"/>
    </row>
    <row r="62" spans="2:2">
      <c r="B62" s="257"/>
    </row>
    <row r="63" spans="2:2">
      <c r="B63" s="257"/>
    </row>
    <row r="64" spans="2:2">
      <c r="B64" s="257"/>
    </row>
    <row r="65" spans="2:2">
      <c r="B65" s="257"/>
    </row>
    <row r="66" spans="2:2">
      <c r="B66" s="257"/>
    </row>
    <row r="67" spans="2:2">
      <c r="B67" s="257"/>
    </row>
    <row r="68" spans="2:2">
      <c r="B68" s="257"/>
    </row>
    <row r="69" spans="2:2">
      <c r="B69" s="257"/>
    </row>
    <row r="70" spans="2:2">
      <c r="B70" s="257"/>
    </row>
    <row r="71" spans="2:2">
      <c r="B71" s="257"/>
    </row>
    <row r="72" spans="2:2">
      <c r="B72" s="257"/>
    </row>
    <row r="73" spans="2:2">
      <c r="B73" s="257"/>
    </row>
    <row r="74" spans="2:2">
      <c r="B74" s="257"/>
    </row>
    <row r="75" spans="2:2">
      <c r="B75" s="257"/>
    </row>
    <row r="76" spans="2:2">
      <c r="B76" s="257"/>
    </row>
    <row r="77" spans="2:2">
      <c r="B77" s="257"/>
    </row>
    <row r="78" spans="2:2">
      <c r="B78" s="257"/>
    </row>
    <row r="79" spans="2:2">
      <c r="B79" s="257"/>
    </row>
    <row r="80" spans="2:2">
      <c r="B80" s="257"/>
    </row>
    <row r="81" spans="2:2">
      <c r="B81" s="257"/>
    </row>
    <row r="82" spans="2:2">
      <c r="B82" s="257"/>
    </row>
    <row r="83" spans="2:2">
      <c r="B83" s="257"/>
    </row>
    <row r="84" spans="2:2">
      <c r="B84" s="257"/>
    </row>
    <row r="85" spans="2:2">
      <c r="B85" s="257"/>
    </row>
    <row r="86" spans="2:2">
      <c r="B86" s="257"/>
    </row>
    <row r="87" spans="2:2">
      <c r="B87" s="257"/>
    </row>
    <row r="88" spans="2:2">
      <c r="B88" s="257"/>
    </row>
    <row r="89" spans="2:2">
      <c r="B89" s="257"/>
    </row>
    <row r="90" spans="2:2">
      <c r="B90" s="257"/>
    </row>
    <row r="91" spans="2:2">
      <c r="B91" s="257"/>
    </row>
    <row r="92" spans="2:2">
      <c r="B92" s="257"/>
    </row>
    <row r="93" spans="2:2">
      <c r="B93" s="257"/>
    </row>
    <row r="94" spans="2:2">
      <c r="B94" s="257"/>
    </row>
    <row r="95" spans="2:2">
      <c r="B95" s="257"/>
    </row>
    <row r="96" spans="2:2">
      <c r="B96" s="257"/>
    </row>
    <row r="97" spans="2:2">
      <c r="B97" s="257"/>
    </row>
    <row r="98" spans="2:2">
      <c r="B98" s="257"/>
    </row>
    <row r="99" spans="2:2">
      <c r="B99" s="257"/>
    </row>
    <row r="100" spans="2:2">
      <c r="B100" s="257"/>
    </row>
    <row r="101" spans="2:2">
      <c r="B101" s="257"/>
    </row>
    <row r="102" spans="2:2">
      <c r="B102" s="257"/>
    </row>
    <row r="103" spans="2:2">
      <c r="B103" s="257"/>
    </row>
    <row r="104" spans="2:2">
      <c r="B104" s="257"/>
    </row>
    <row r="105" spans="2:2">
      <c r="B105" s="257"/>
    </row>
    <row r="106" spans="2:2">
      <c r="B106" s="257"/>
    </row>
    <row r="107" spans="2:2">
      <c r="B107" s="257"/>
    </row>
    <row r="108" spans="2:2">
      <c r="B108" s="257"/>
    </row>
    <row r="109" spans="2:2">
      <c r="B109" s="257"/>
    </row>
    <row r="110" spans="2:2">
      <c r="B110" s="257"/>
    </row>
    <row r="111" spans="2:2">
      <c r="B111" s="257"/>
    </row>
    <row r="112" spans="2:2">
      <c r="B112" s="257"/>
    </row>
    <row r="113" spans="2:2">
      <c r="B113" s="257"/>
    </row>
    <row r="114" spans="2:2">
      <c r="B114" s="257"/>
    </row>
    <row r="115" spans="2:2">
      <c r="B115" s="257"/>
    </row>
    <row r="116" spans="2:2">
      <c r="B116" s="257"/>
    </row>
    <row r="117" spans="2:2">
      <c r="B117" s="257"/>
    </row>
    <row r="118" spans="2:2">
      <c r="B118" s="257"/>
    </row>
    <row r="119" spans="2:2">
      <c r="B119" s="257"/>
    </row>
    <row r="120" spans="2:2">
      <c r="B120" s="257"/>
    </row>
    <row r="121" spans="2:2">
      <c r="B121" s="257"/>
    </row>
    <row r="122" spans="2:2">
      <c r="B122" s="257"/>
    </row>
    <row r="123" spans="2:2">
      <c r="B123" s="257"/>
    </row>
    <row r="124" spans="2:2">
      <c r="B124" s="257"/>
    </row>
    <row r="125" spans="2:2">
      <c r="B125" s="257"/>
    </row>
    <row r="126" spans="2:2">
      <c r="B126" s="257"/>
    </row>
    <row r="127" spans="2:2">
      <c r="B127" s="257"/>
    </row>
    <row r="128" spans="2:2">
      <c r="B128" s="257"/>
    </row>
    <row r="129" spans="2:2">
      <c r="B129" s="257"/>
    </row>
    <row r="130" spans="2:2">
      <c r="B130" s="257"/>
    </row>
    <row r="131" spans="2:2">
      <c r="B131" s="257"/>
    </row>
    <row r="132" spans="2:2">
      <c r="B132" s="257"/>
    </row>
    <row r="133" spans="2:2">
      <c r="B133" s="257"/>
    </row>
    <row r="134" spans="2:2">
      <c r="B134" s="257"/>
    </row>
    <row r="135" spans="2:2">
      <c r="B135" s="257"/>
    </row>
    <row r="136" spans="2:2">
      <c r="B136" s="257"/>
    </row>
    <row r="137" spans="2:2">
      <c r="B137" s="257"/>
    </row>
    <row r="138" spans="2:2">
      <c r="B138" s="257"/>
    </row>
    <row r="139" spans="2:2">
      <c r="B139" s="257"/>
    </row>
    <row r="140" spans="2:2">
      <c r="B140" s="257"/>
    </row>
    <row r="141" spans="2:2">
      <c r="B141" s="257"/>
    </row>
    <row r="142" spans="2:2">
      <c r="B142" s="257"/>
    </row>
    <row r="143" spans="2:2">
      <c r="B143" s="257"/>
    </row>
    <row r="144" spans="2:2">
      <c r="B144" s="257"/>
    </row>
    <row r="145" spans="2:2">
      <c r="B145" s="257"/>
    </row>
    <row r="146" spans="2:2">
      <c r="B146" s="257"/>
    </row>
    <row r="147" spans="2:2">
      <c r="B147" s="257"/>
    </row>
    <row r="148" spans="2:2">
      <c r="B148" s="257"/>
    </row>
    <row r="149" spans="2:2">
      <c r="B149" s="257"/>
    </row>
    <row r="150" spans="2:2">
      <c r="B150" s="257"/>
    </row>
    <row r="151" spans="2:2">
      <c r="B151" s="257"/>
    </row>
    <row r="152" spans="2:2">
      <c r="B152" s="257"/>
    </row>
    <row r="153" spans="2:2">
      <c r="B153" s="257"/>
    </row>
    <row r="154" spans="2:2">
      <c r="B154" s="257"/>
    </row>
    <row r="155" spans="2:2">
      <c r="B155" s="257"/>
    </row>
    <row r="156" spans="2:2">
      <c r="B156" s="257"/>
    </row>
    <row r="157" spans="2:2">
      <c r="B157" s="257"/>
    </row>
    <row r="158" spans="2:2">
      <c r="B158" s="257"/>
    </row>
    <row r="159" spans="2:2">
      <c r="B159" s="257"/>
    </row>
    <row r="160" spans="2:2">
      <c r="B160" s="257"/>
    </row>
    <row r="161" spans="2:2">
      <c r="B161" s="257"/>
    </row>
    <row r="162" spans="2:2">
      <c r="B162" s="257"/>
    </row>
    <row r="163" spans="2:2">
      <c r="B163" s="257"/>
    </row>
    <row r="164" spans="2:2">
      <c r="B164" s="257"/>
    </row>
    <row r="165" spans="2:2">
      <c r="B165" s="257"/>
    </row>
    <row r="166" spans="2:2">
      <c r="B166" s="257"/>
    </row>
    <row r="167" spans="2:2">
      <c r="B167" s="257"/>
    </row>
    <row r="168" spans="2:2">
      <c r="B168" s="257"/>
    </row>
    <row r="169" spans="2:2">
      <c r="B169" s="257"/>
    </row>
    <row r="170" spans="2:2">
      <c r="B170" s="257"/>
    </row>
    <row r="171" spans="2:2">
      <c r="B171" s="257"/>
    </row>
    <row r="172" spans="2:2">
      <c r="B172" s="257"/>
    </row>
    <row r="173" spans="2:2">
      <c r="B173" s="257"/>
    </row>
    <row r="174" spans="2:2">
      <c r="B174" s="257"/>
    </row>
    <row r="175" spans="2:2">
      <c r="B175" s="257"/>
    </row>
    <row r="176" spans="2:2">
      <c r="B176" s="257"/>
    </row>
    <row r="177" spans="2:2">
      <c r="B177" s="257"/>
    </row>
    <row r="178" spans="2:2">
      <c r="B178" s="257"/>
    </row>
    <row r="179" spans="2:2">
      <c r="B179" s="257"/>
    </row>
    <row r="180" spans="2:2">
      <c r="B180" s="257"/>
    </row>
    <row r="181" spans="2:2">
      <c r="B181" s="257"/>
    </row>
    <row r="182" spans="2:2">
      <c r="B182" s="257"/>
    </row>
    <row r="183" spans="2:2">
      <c r="B183" s="257"/>
    </row>
    <row r="184" spans="2:2">
      <c r="B184" s="257"/>
    </row>
    <row r="185" spans="2:2">
      <c r="B185" s="257"/>
    </row>
    <row r="186" spans="2:2">
      <c r="B186" s="257"/>
    </row>
    <row r="187" spans="2:2">
      <c r="B187" s="257"/>
    </row>
    <row r="188" spans="2:2">
      <c r="B188" s="257"/>
    </row>
    <row r="189" spans="2:2">
      <c r="B189" s="257"/>
    </row>
    <row r="190" spans="2:2">
      <c r="B190" s="257"/>
    </row>
    <row r="191" spans="2:2">
      <c r="B191" s="257"/>
    </row>
    <row r="192" spans="2:2">
      <c r="B192" s="257"/>
    </row>
    <row r="193" spans="2:2">
      <c r="B193" s="257"/>
    </row>
    <row r="194" spans="2:2">
      <c r="B194" s="257"/>
    </row>
    <row r="195" spans="2:2">
      <c r="B195" s="257"/>
    </row>
    <row r="196" spans="2:2">
      <c r="B196" s="257"/>
    </row>
    <row r="197" spans="2:2">
      <c r="B197" s="257"/>
    </row>
    <row r="198" spans="2:2">
      <c r="B198" s="257"/>
    </row>
    <row r="199" spans="2:2">
      <c r="B199" s="257"/>
    </row>
    <row r="200" spans="2:2">
      <c r="B200" s="257"/>
    </row>
    <row r="201" spans="2:2">
      <c r="B201" s="257"/>
    </row>
    <row r="202" spans="2:2">
      <c r="B202" s="257"/>
    </row>
    <row r="203" spans="2:2">
      <c r="B203" s="257"/>
    </row>
    <row r="204" spans="2:2">
      <c r="B204" s="257"/>
    </row>
    <row r="205" spans="2:2">
      <c r="B205" s="257"/>
    </row>
    <row r="206" spans="2:2">
      <c r="B206" s="257"/>
    </row>
    <row r="207" spans="2:2">
      <c r="B207" s="257"/>
    </row>
    <row r="208" spans="2:2">
      <c r="B208" s="257"/>
    </row>
    <row r="209" spans="2:2">
      <c r="B209" s="257"/>
    </row>
    <row r="210" spans="2:2">
      <c r="B210" s="257"/>
    </row>
    <row r="211" spans="2:2">
      <c r="B211" s="257"/>
    </row>
    <row r="212" spans="2:2">
      <c r="B212" s="257"/>
    </row>
    <row r="213" spans="2:2">
      <c r="B213" s="257"/>
    </row>
    <row r="214" spans="2:2">
      <c r="B214" s="257"/>
    </row>
    <row r="215" spans="2:2">
      <c r="B215" s="257"/>
    </row>
    <row r="216" spans="2:2">
      <c r="B216" s="257"/>
    </row>
    <row r="217" spans="2:2">
      <c r="B217" s="257"/>
    </row>
    <row r="218" spans="2:2">
      <c r="B218" s="257"/>
    </row>
    <row r="219" spans="2:2">
      <c r="B219" s="257"/>
    </row>
    <row r="220" spans="2:2">
      <c r="B220" s="257"/>
    </row>
    <row r="221" spans="2:2">
      <c r="B221" s="257"/>
    </row>
    <row r="222" spans="2:2">
      <c r="B222" s="257"/>
    </row>
    <row r="223" spans="2:2">
      <c r="B223" s="257"/>
    </row>
    <row r="224" spans="2:2">
      <c r="B224" s="257"/>
    </row>
    <row r="225" spans="2:2">
      <c r="B225" s="257"/>
    </row>
    <row r="226" spans="2:2">
      <c r="B226" s="257"/>
    </row>
    <row r="227" spans="2:2">
      <c r="B227" s="257"/>
    </row>
    <row r="228" spans="2:2">
      <c r="B228" s="257"/>
    </row>
    <row r="229" spans="2:2">
      <c r="B229" s="257"/>
    </row>
    <row r="230" spans="2:2">
      <c r="B230" s="257"/>
    </row>
    <row r="231" spans="2:2">
      <c r="B231" s="257"/>
    </row>
    <row r="232" spans="2:2">
      <c r="B232" s="257"/>
    </row>
    <row r="233" spans="2:2">
      <c r="B233" s="257"/>
    </row>
    <row r="234" spans="2:2">
      <c r="B234" s="257"/>
    </row>
    <row r="235" spans="2:2">
      <c r="B235" s="257"/>
    </row>
    <row r="236" spans="2:2">
      <c r="B236" s="257"/>
    </row>
    <row r="237" spans="2:2">
      <c r="B237" s="257"/>
    </row>
    <row r="238" spans="2:2">
      <c r="B238" s="257"/>
    </row>
    <row r="239" spans="2:2">
      <c r="B239" s="257"/>
    </row>
    <row r="240" spans="2:2">
      <c r="B240" s="257"/>
    </row>
    <row r="241" spans="2:2">
      <c r="B241" s="257"/>
    </row>
    <row r="242" spans="2:2">
      <c r="B242" s="257"/>
    </row>
    <row r="243" spans="2:2">
      <c r="B243" s="257"/>
    </row>
    <row r="244" spans="2:2">
      <c r="B244" s="257"/>
    </row>
    <row r="245" spans="2:2">
      <c r="B245" s="257"/>
    </row>
    <row r="246" spans="2:2">
      <c r="B246" s="257"/>
    </row>
    <row r="247" spans="2:2">
      <c r="B247" s="257"/>
    </row>
    <row r="248" spans="2:2">
      <c r="B248" s="257"/>
    </row>
    <row r="249" spans="2:2">
      <c r="B249" s="257"/>
    </row>
    <row r="250" spans="2:2">
      <c r="B250" s="257"/>
    </row>
    <row r="251" spans="2:2">
      <c r="B251" s="257"/>
    </row>
    <row r="252" spans="2:2">
      <c r="B252" s="257"/>
    </row>
    <row r="253" spans="2:2">
      <c r="B253" s="257"/>
    </row>
    <row r="254" spans="2:2">
      <c r="B254" s="257"/>
    </row>
    <row r="255" spans="2:2">
      <c r="B255" s="257"/>
    </row>
    <row r="256" spans="2:2">
      <c r="B256" s="257"/>
    </row>
    <row r="257" spans="2:2">
      <c r="B257" s="257"/>
    </row>
    <row r="258" spans="2:2">
      <c r="B258" s="257"/>
    </row>
    <row r="259" spans="2:2">
      <c r="B259" s="257"/>
    </row>
    <row r="260" spans="2:2">
      <c r="B260" s="257"/>
    </row>
    <row r="261" spans="2:2">
      <c r="B261" s="257"/>
    </row>
    <row r="262" spans="2:2">
      <c r="B262" s="257"/>
    </row>
    <row r="263" spans="2:2">
      <c r="B263" s="257"/>
    </row>
    <row r="264" spans="2:2">
      <c r="B264" s="257"/>
    </row>
    <row r="265" spans="2:2">
      <c r="B265" s="257"/>
    </row>
    <row r="266" spans="2:2">
      <c r="B266" s="257"/>
    </row>
    <row r="267" spans="2:2">
      <c r="B267" s="257"/>
    </row>
    <row r="268" spans="2:2">
      <c r="B268" s="257"/>
    </row>
    <row r="269" spans="2:2">
      <c r="B269" s="257"/>
    </row>
    <row r="270" spans="2:2">
      <c r="B270" s="257"/>
    </row>
    <row r="271" spans="2:2">
      <c r="B271" s="257"/>
    </row>
    <row r="272" spans="2:2">
      <c r="B272" s="257"/>
    </row>
    <row r="273" spans="2:2">
      <c r="B273" s="257"/>
    </row>
    <row r="274" spans="2:2">
      <c r="B274" s="257"/>
    </row>
    <row r="275" spans="2:2">
      <c r="B275" s="257"/>
    </row>
    <row r="276" spans="2:2">
      <c r="B276" s="257"/>
    </row>
    <row r="277" spans="2:2">
      <c r="B277" s="257"/>
    </row>
    <row r="278" spans="2:2">
      <c r="B278" s="257"/>
    </row>
    <row r="279" spans="2:2">
      <c r="B279" s="257"/>
    </row>
  </sheetData>
  <hyperlinks>
    <hyperlink ref="B13" r:id="rId1"/>
  </hyperlinks>
  <pageMargins left="0.70866141732283472" right="0.70866141732283472" top="0.78740157480314965" bottom="0.78740157480314965" header="0.31496062992125984" footer="0.31496062992125984"/>
  <pageSetup paperSize="9" scale="91" orientation="portrait" r:id="rId2"/>
  <rowBreaks count="1" manualBreakCount="1">
    <brk id="1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outlinePr summaryBelow="0"/>
  </sheetPr>
  <dimension ref="A1:K116"/>
  <sheetViews>
    <sheetView showGridLines="0" workbookViewId="0"/>
  </sheetViews>
  <sheetFormatPr baseColWidth="10" defaultColWidth="8" defaultRowHeight="12.75"/>
  <cols>
    <col min="1" max="1" width="8" style="100"/>
    <col min="2" max="2" width="28.25" style="100" customWidth="1"/>
    <col min="3" max="3" width="8.875" style="100" bestFit="1" customWidth="1"/>
    <col min="4" max="4" width="8.875" style="100" customWidth="1"/>
    <col min="5" max="16384" width="8" style="100"/>
  </cols>
  <sheetData>
    <row r="1" spans="1:11" ht="39">
      <c r="A1" s="330"/>
      <c r="B1" s="323"/>
    </row>
    <row r="2" spans="1:11">
      <c r="A2" s="323"/>
      <c r="B2" s="323"/>
    </row>
    <row r="3" spans="1:11">
      <c r="A3" s="329"/>
      <c r="B3" s="323"/>
    </row>
    <row r="4" spans="1:11">
      <c r="A4" s="323"/>
      <c r="B4" s="323"/>
    </row>
    <row r="5" spans="1:11">
      <c r="A5" s="323"/>
      <c r="B5" s="323"/>
    </row>
    <row r="6" spans="1:11" ht="15">
      <c r="A6" s="328"/>
      <c r="B6" s="323"/>
    </row>
    <row r="7" spans="1:11" ht="15">
      <c r="A7" s="328"/>
      <c r="B7" s="323"/>
    </row>
    <row r="8" spans="1:11" ht="15">
      <c r="A8" s="328"/>
      <c r="B8" s="323"/>
    </row>
    <row r="9" spans="1:11" ht="12.75" customHeight="1">
      <c r="A9" s="378" t="s">
        <v>394</v>
      </c>
      <c r="B9" s="327" t="s">
        <v>95</v>
      </c>
      <c r="C9" s="377" t="s">
        <v>409</v>
      </c>
      <c r="D9" s="377"/>
      <c r="E9" s="377"/>
      <c r="F9" s="377"/>
      <c r="G9" s="377"/>
      <c r="H9" s="377"/>
      <c r="I9" s="377"/>
      <c r="J9" s="377"/>
      <c r="K9" s="377"/>
    </row>
    <row r="10" spans="1:11" ht="12.75" customHeight="1">
      <c r="A10" s="378"/>
      <c r="B10" s="327" t="s">
        <v>134</v>
      </c>
      <c r="C10" s="377" t="s">
        <v>135</v>
      </c>
      <c r="D10" s="377"/>
      <c r="E10" s="377"/>
      <c r="F10" s="377" t="s">
        <v>103</v>
      </c>
      <c r="G10" s="377"/>
      <c r="H10" s="377"/>
      <c r="I10" s="377" t="s">
        <v>306</v>
      </c>
      <c r="J10" s="377"/>
      <c r="K10" s="377"/>
    </row>
    <row r="11" spans="1:11" ht="21">
      <c r="A11" s="378"/>
      <c r="B11" s="327" t="s">
        <v>110</v>
      </c>
      <c r="C11" s="351" t="s">
        <v>87</v>
      </c>
      <c r="D11" s="351" t="s">
        <v>285</v>
      </c>
      <c r="E11" s="351" t="s">
        <v>102</v>
      </c>
      <c r="F11" s="351" t="s">
        <v>87</v>
      </c>
      <c r="G11" s="351" t="s">
        <v>285</v>
      </c>
      <c r="H11" s="351" t="s">
        <v>102</v>
      </c>
      <c r="I11" s="351" t="s">
        <v>87</v>
      </c>
      <c r="J11" s="351" t="s">
        <v>285</v>
      </c>
      <c r="K11" s="351" t="s">
        <v>102</v>
      </c>
    </row>
    <row r="12" spans="1:11">
      <c r="A12" s="376" t="s">
        <v>135</v>
      </c>
      <c r="B12" s="325" t="s">
        <v>135</v>
      </c>
      <c r="C12" s="352">
        <v>33740124</v>
      </c>
      <c r="D12" s="352">
        <v>453912</v>
      </c>
      <c r="E12" s="353">
        <v>1.3636637296</v>
      </c>
      <c r="F12" s="352">
        <v>426130</v>
      </c>
      <c r="G12" s="352">
        <v>14753</v>
      </c>
      <c r="H12" s="353">
        <v>3.5862481374000001</v>
      </c>
      <c r="I12" s="352">
        <v>59071</v>
      </c>
      <c r="J12" s="352">
        <v>2192</v>
      </c>
      <c r="K12" s="353">
        <v>3.8537948978999998</v>
      </c>
    </row>
    <row r="13" spans="1:11" ht="12.75" customHeight="1">
      <c r="A13" s="376"/>
      <c r="B13" s="325" t="s">
        <v>109</v>
      </c>
      <c r="C13" s="352">
        <v>8968964</v>
      </c>
      <c r="D13" s="352">
        <v>-4549</v>
      </c>
      <c r="E13" s="353">
        <v>-5.0693635799999998E-2</v>
      </c>
      <c r="F13" s="352">
        <v>162110</v>
      </c>
      <c r="G13" s="352">
        <v>4604</v>
      </c>
      <c r="H13" s="353">
        <v>2.9230632484000001</v>
      </c>
      <c r="I13" s="352">
        <v>22576</v>
      </c>
      <c r="J13" s="352">
        <v>457</v>
      </c>
      <c r="K13" s="353">
        <v>2.0660970207</v>
      </c>
    </row>
    <row r="14" spans="1:11" ht="12.75" customHeight="1">
      <c r="A14" s="376"/>
      <c r="B14" s="325" t="s">
        <v>108</v>
      </c>
      <c r="C14" s="352">
        <v>8088156</v>
      </c>
      <c r="D14" s="352">
        <v>215345</v>
      </c>
      <c r="E14" s="353">
        <v>2.7353000090999999</v>
      </c>
      <c r="F14" s="352">
        <v>84219</v>
      </c>
      <c r="G14" s="352">
        <v>3115</v>
      </c>
      <c r="H14" s="353">
        <v>3.8407476819999999</v>
      </c>
      <c r="I14" s="352">
        <v>13664</v>
      </c>
      <c r="J14" s="352">
        <v>459</v>
      </c>
      <c r="K14" s="353">
        <v>3.4759560772000002</v>
      </c>
    </row>
    <row r="15" spans="1:11" ht="12.75" customHeight="1">
      <c r="A15" s="376"/>
      <c r="B15" s="325" t="s">
        <v>107</v>
      </c>
      <c r="C15" s="352">
        <v>10621560</v>
      </c>
      <c r="D15" s="352">
        <v>128485</v>
      </c>
      <c r="E15" s="353">
        <v>1.2244742366000001</v>
      </c>
      <c r="F15" s="352">
        <v>40157</v>
      </c>
      <c r="G15" s="352">
        <v>2145</v>
      </c>
      <c r="H15" s="353">
        <v>5.6429548564000003</v>
      </c>
      <c r="I15" s="352">
        <v>6130</v>
      </c>
      <c r="J15" s="352">
        <v>306</v>
      </c>
      <c r="K15" s="353">
        <v>5.2541208791000003</v>
      </c>
    </row>
    <row r="16" spans="1:11" ht="12.75" customHeight="1">
      <c r="A16" s="376"/>
      <c r="B16" s="325" t="s">
        <v>106</v>
      </c>
      <c r="C16" s="352">
        <v>1350223</v>
      </c>
      <c r="D16" s="352">
        <v>55169</v>
      </c>
      <c r="E16" s="353">
        <v>4.2599768040999999</v>
      </c>
      <c r="F16" s="352">
        <v>5617</v>
      </c>
      <c r="G16" s="352">
        <v>379</v>
      </c>
      <c r="H16" s="353">
        <v>7.2355861016</v>
      </c>
      <c r="I16" s="352">
        <v>1059</v>
      </c>
      <c r="J16" s="352">
        <v>75</v>
      </c>
      <c r="K16" s="353">
        <v>7.6219512194999997</v>
      </c>
    </row>
    <row r="17" spans="1:11" ht="12.75" customHeight="1">
      <c r="A17" s="376"/>
      <c r="B17" s="325" t="s">
        <v>105</v>
      </c>
      <c r="C17" s="352">
        <v>4523772</v>
      </c>
      <c r="D17" s="352">
        <v>59819</v>
      </c>
      <c r="E17" s="353">
        <v>1.3400454709</v>
      </c>
      <c r="F17" s="352">
        <v>133778</v>
      </c>
      <c r="G17" s="352">
        <v>4501</v>
      </c>
      <c r="H17" s="353">
        <v>3.4816711403</v>
      </c>
      <c r="I17" s="352">
        <v>15619</v>
      </c>
      <c r="J17" s="352">
        <v>894</v>
      </c>
      <c r="K17" s="353">
        <v>6.0713073005</v>
      </c>
    </row>
    <row r="18" spans="1:11" ht="12.75" customHeight="1">
      <c r="A18" s="376"/>
      <c r="B18" s="325" t="s">
        <v>104</v>
      </c>
      <c r="C18" s="352">
        <v>187449</v>
      </c>
      <c r="D18" s="352">
        <v>-357</v>
      </c>
      <c r="E18" s="353">
        <v>-0.1900897735</v>
      </c>
      <c r="F18" s="352">
        <v>249</v>
      </c>
      <c r="G18" s="352">
        <v>9</v>
      </c>
      <c r="H18" s="353">
        <v>3.75</v>
      </c>
      <c r="I18" s="352">
        <v>23</v>
      </c>
      <c r="J18" s="352" t="s">
        <v>431</v>
      </c>
      <c r="K18" s="353" t="s">
        <v>431</v>
      </c>
    </row>
    <row r="19" spans="1:11" ht="12.75" customHeight="1">
      <c r="A19" s="376" t="s">
        <v>136</v>
      </c>
      <c r="B19" s="325" t="s">
        <v>135</v>
      </c>
      <c r="C19" s="352">
        <v>5730037</v>
      </c>
      <c r="D19" s="352">
        <v>78224</v>
      </c>
      <c r="E19" s="353">
        <v>1.3840514539</v>
      </c>
      <c r="F19" s="352">
        <v>62702</v>
      </c>
      <c r="G19" s="352">
        <v>730</v>
      </c>
      <c r="H19" s="353">
        <v>1.1779513329</v>
      </c>
      <c r="I19" s="352">
        <v>32855</v>
      </c>
      <c r="J19" s="352">
        <v>842</v>
      </c>
      <c r="K19" s="353">
        <v>2.6301814887999999</v>
      </c>
    </row>
    <row r="20" spans="1:11" ht="12.75" customHeight="1">
      <c r="A20" s="376"/>
      <c r="B20" s="325" t="s">
        <v>109</v>
      </c>
      <c r="C20" s="352">
        <v>1626943</v>
      </c>
      <c r="D20" s="352">
        <v>2351</v>
      </c>
      <c r="E20" s="353">
        <v>0.1447132572</v>
      </c>
      <c r="F20" s="352">
        <v>27460</v>
      </c>
      <c r="G20" s="352">
        <v>286</v>
      </c>
      <c r="H20" s="353">
        <v>1.0524766321000001</v>
      </c>
      <c r="I20" s="352">
        <v>14616</v>
      </c>
      <c r="J20" s="352">
        <v>88</v>
      </c>
      <c r="K20" s="353">
        <v>0.60572687219999999</v>
      </c>
    </row>
    <row r="21" spans="1:11" ht="12.75" customHeight="1">
      <c r="A21" s="376"/>
      <c r="B21" s="325" t="s">
        <v>108</v>
      </c>
      <c r="C21" s="352">
        <v>1263092</v>
      </c>
      <c r="D21" s="352">
        <v>31523</v>
      </c>
      <c r="E21" s="353">
        <v>2.5595805025999998</v>
      </c>
      <c r="F21" s="352">
        <v>11597</v>
      </c>
      <c r="G21" s="352">
        <v>221</v>
      </c>
      <c r="H21" s="353">
        <v>1.9426863571999999</v>
      </c>
      <c r="I21" s="352">
        <v>6768</v>
      </c>
      <c r="J21" s="352">
        <v>153</v>
      </c>
      <c r="K21" s="353">
        <v>2.3129251701000002</v>
      </c>
    </row>
    <row r="22" spans="1:11" ht="12.75" customHeight="1">
      <c r="A22" s="376"/>
      <c r="B22" s="325" t="s">
        <v>107</v>
      </c>
      <c r="C22" s="352">
        <v>1842990</v>
      </c>
      <c r="D22" s="352">
        <v>26343</v>
      </c>
      <c r="E22" s="353">
        <v>1.4500890927000001</v>
      </c>
      <c r="F22" s="352">
        <v>6172</v>
      </c>
      <c r="G22" s="352">
        <v>239</v>
      </c>
      <c r="H22" s="353">
        <v>4.0283161974999997</v>
      </c>
      <c r="I22" s="352">
        <v>2375</v>
      </c>
      <c r="J22" s="352">
        <v>105</v>
      </c>
      <c r="K22" s="353">
        <v>4.6255506608000001</v>
      </c>
    </row>
    <row r="23" spans="1:11" ht="12.75" customHeight="1">
      <c r="A23" s="376"/>
      <c r="B23" s="325" t="s">
        <v>106</v>
      </c>
      <c r="C23" s="352">
        <v>251334</v>
      </c>
      <c r="D23" s="352">
        <v>9943</v>
      </c>
      <c r="E23" s="353">
        <v>4.1190433777999997</v>
      </c>
      <c r="F23" s="352">
        <v>1019</v>
      </c>
      <c r="G23" s="352">
        <v>15</v>
      </c>
      <c r="H23" s="353">
        <v>1.4940239044000001</v>
      </c>
      <c r="I23" s="352">
        <v>426</v>
      </c>
      <c r="J23" s="352">
        <v>29</v>
      </c>
      <c r="K23" s="353">
        <v>7.3047858942000001</v>
      </c>
    </row>
    <row r="24" spans="1:11" ht="12.75" customHeight="1">
      <c r="A24" s="376"/>
      <c r="B24" s="325" t="s">
        <v>105</v>
      </c>
      <c r="C24" s="352">
        <v>722188</v>
      </c>
      <c r="D24" s="352">
        <v>8034</v>
      </c>
      <c r="E24" s="353">
        <v>1.1249674439999999</v>
      </c>
      <c r="F24" s="352">
        <v>16425</v>
      </c>
      <c r="G24" s="352">
        <v>-35</v>
      </c>
      <c r="H24" s="353">
        <v>-0.21263669499999999</v>
      </c>
      <c r="I24" s="352">
        <v>8660</v>
      </c>
      <c r="J24" s="352">
        <v>466</v>
      </c>
      <c r="K24" s="353">
        <v>5.6870881132999997</v>
      </c>
    </row>
    <row r="25" spans="1:11" ht="12.75" customHeight="1">
      <c r="A25" s="376"/>
      <c r="B25" s="325" t="s">
        <v>104</v>
      </c>
      <c r="C25" s="352">
        <v>23490</v>
      </c>
      <c r="D25" s="352">
        <v>30</v>
      </c>
      <c r="E25" s="353">
        <v>0.1278772379</v>
      </c>
      <c r="F25" s="352">
        <v>29</v>
      </c>
      <c r="G25" s="352">
        <v>4</v>
      </c>
      <c r="H25" s="353">
        <v>16</v>
      </c>
      <c r="I25" s="352">
        <v>10</v>
      </c>
      <c r="J25" s="352">
        <v>1</v>
      </c>
      <c r="K25" s="353">
        <v>11.1111111111</v>
      </c>
    </row>
    <row r="26" spans="1:11" ht="12.75" customHeight="1">
      <c r="A26" s="376" t="s">
        <v>99</v>
      </c>
      <c r="B26" s="325" t="s">
        <v>135</v>
      </c>
      <c r="C26" s="352">
        <v>858523</v>
      </c>
      <c r="D26" s="352">
        <v>6498</v>
      </c>
      <c r="E26" s="353">
        <v>0.76265367799999995</v>
      </c>
      <c r="F26" s="352">
        <v>26170</v>
      </c>
      <c r="G26" s="352">
        <v>996</v>
      </c>
      <c r="H26" s="353">
        <v>3.9564630173999999</v>
      </c>
      <c r="I26" s="352">
        <v>425</v>
      </c>
      <c r="J26" s="352">
        <v>34</v>
      </c>
      <c r="K26" s="353">
        <v>8.6956521738999992</v>
      </c>
    </row>
    <row r="27" spans="1:11" ht="12.75" customHeight="1">
      <c r="A27" s="376"/>
      <c r="B27" s="325" t="s">
        <v>109</v>
      </c>
      <c r="C27" s="352">
        <v>228488</v>
      </c>
      <c r="D27" s="352">
        <v>-773</v>
      </c>
      <c r="E27" s="353">
        <v>-0.33717029939999998</v>
      </c>
      <c r="F27" s="352">
        <v>7228</v>
      </c>
      <c r="G27" s="352">
        <v>733</v>
      </c>
      <c r="H27" s="353">
        <v>11.285604311</v>
      </c>
      <c r="I27" s="352">
        <v>92</v>
      </c>
      <c r="J27" s="352">
        <v>16</v>
      </c>
      <c r="K27" s="353">
        <v>21.052631578900002</v>
      </c>
    </row>
    <row r="28" spans="1:11" ht="12.75" customHeight="1">
      <c r="A28" s="376"/>
      <c r="B28" s="325" t="s">
        <v>108</v>
      </c>
      <c r="C28" s="352">
        <v>228376</v>
      </c>
      <c r="D28" s="352">
        <v>7505</v>
      </c>
      <c r="E28" s="353">
        <v>3.3979109977999999</v>
      </c>
      <c r="F28" s="352">
        <v>3342</v>
      </c>
      <c r="G28" s="352">
        <v>232</v>
      </c>
      <c r="H28" s="353">
        <v>7.4598070740000004</v>
      </c>
      <c r="I28" s="352">
        <v>91</v>
      </c>
      <c r="J28" s="352">
        <v>-9</v>
      </c>
      <c r="K28" s="353">
        <v>-9</v>
      </c>
    </row>
    <row r="29" spans="1:11" ht="12.75" customHeight="1">
      <c r="A29" s="376"/>
      <c r="B29" s="325" t="s">
        <v>107</v>
      </c>
      <c r="C29" s="352">
        <v>237779</v>
      </c>
      <c r="D29" s="352">
        <v>1680</v>
      </c>
      <c r="E29" s="353">
        <v>0.71156591089999999</v>
      </c>
      <c r="F29" s="352">
        <v>2136</v>
      </c>
      <c r="G29" s="352">
        <v>320</v>
      </c>
      <c r="H29" s="353">
        <v>17.621145374400001</v>
      </c>
      <c r="I29" s="352">
        <v>66</v>
      </c>
      <c r="J29" s="352">
        <v>10</v>
      </c>
      <c r="K29" s="353">
        <v>17.857142857100001</v>
      </c>
    </row>
    <row r="30" spans="1:11" ht="12.75" customHeight="1">
      <c r="A30" s="376"/>
      <c r="B30" s="325" t="s">
        <v>106</v>
      </c>
      <c r="C30" s="352">
        <v>18655</v>
      </c>
      <c r="D30" s="352">
        <v>474</v>
      </c>
      <c r="E30" s="353">
        <v>2.6071173203</v>
      </c>
      <c r="F30" s="352">
        <v>185</v>
      </c>
      <c r="G30" s="352">
        <v>12</v>
      </c>
      <c r="H30" s="353">
        <v>6.9364161849999997</v>
      </c>
      <c r="I30" s="352">
        <v>5</v>
      </c>
      <c r="J30" s="352">
        <v>-2</v>
      </c>
      <c r="K30" s="353">
        <v>-28.571428571399998</v>
      </c>
    </row>
    <row r="31" spans="1:11" ht="12.75" customHeight="1">
      <c r="A31" s="376"/>
      <c r="B31" s="325" t="s">
        <v>105</v>
      </c>
      <c r="C31" s="352">
        <v>138291</v>
      </c>
      <c r="D31" s="352">
        <v>-2316</v>
      </c>
      <c r="E31" s="353">
        <v>-1.6471441678000001</v>
      </c>
      <c r="F31" s="352">
        <v>13274</v>
      </c>
      <c r="G31" s="352">
        <v>-301</v>
      </c>
      <c r="H31" s="353">
        <v>-2.2173112338999998</v>
      </c>
      <c r="I31" s="352">
        <v>170</v>
      </c>
      <c r="J31" s="352">
        <v>19</v>
      </c>
      <c r="K31" s="353">
        <v>12.582781456999999</v>
      </c>
    </row>
    <row r="32" spans="1:11" ht="12.75" customHeight="1">
      <c r="A32" s="376"/>
      <c r="B32" s="325" t="s">
        <v>104</v>
      </c>
      <c r="C32" s="352">
        <v>6934</v>
      </c>
      <c r="D32" s="352">
        <v>-72</v>
      </c>
      <c r="E32" s="353">
        <v>-1.0276905510000001</v>
      </c>
      <c r="F32" s="352">
        <v>5</v>
      </c>
      <c r="G32" s="352">
        <v>0</v>
      </c>
      <c r="H32" s="353">
        <v>0</v>
      </c>
      <c r="I32" s="352" t="s">
        <v>431</v>
      </c>
      <c r="J32" s="352">
        <v>0</v>
      </c>
      <c r="K32" s="353">
        <v>0</v>
      </c>
    </row>
    <row r="33" spans="1:11" ht="12.75" customHeight="1">
      <c r="A33" s="376" t="s">
        <v>137</v>
      </c>
      <c r="B33" s="325" t="s">
        <v>135</v>
      </c>
      <c r="C33" s="352">
        <v>1629804</v>
      </c>
      <c r="D33" s="352">
        <v>8311</v>
      </c>
      <c r="E33" s="353">
        <v>0.5125523206</v>
      </c>
      <c r="F33" s="352">
        <v>20252</v>
      </c>
      <c r="G33" s="352">
        <v>1900</v>
      </c>
      <c r="H33" s="353">
        <v>10.3530950305</v>
      </c>
      <c r="I33" s="352">
        <v>11570</v>
      </c>
      <c r="J33" s="352">
        <v>1102</v>
      </c>
      <c r="K33" s="353">
        <v>10.5273213603</v>
      </c>
    </row>
    <row r="34" spans="1:11" ht="12.75" customHeight="1">
      <c r="A34" s="376"/>
      <c r="B34" s="325" t="s">
        <v>109</v>
      </c>
      <c r="C34" s="352">
        <v>480942</v>
      </c>
      <c r="D34" s="352">
        <v>-3544</v>
      </c>
      <c r="E34" s="353">
        <v>-0.73149688540000002</v>
      </c>
      <c r="F34" s="352">
        <v>9516</v>
      </c>
      <c r="G34" s="352">
        <v>598</v>
      </c>
      <c r="H34" s="353">
        <v>6.7055393586000003</v>
      </c>
      <c r="I34" s="352">
        <v>3893</v>
      </c>
      <c r="J34" s="352">
        <v>414</v>
      </c>
      <c r="K34" s="353">
        <v>11.899971256100001</v>
      </c>
    </row>
    <row r="35" spans="1:11" ht="12.75" customHeight="1">
      <c r="A35" s="376"/>
      <c r="B35" s="325" t="s">
        <v>108</v>
      </c>
      <c r="C35" s="352">
        <v>431775</v>
      </c>
      <c r="D35" s="352">
        <v>4869</v>
      </c>
      <c r="E35" s="353">
        <v>1.1405321077999999</v>
      </c>
      <c r="F35" s="352">
        <v>2464</v>
      </c>
      <c r="G35" s="352">
        <v>269</v>
      </c>
      <c r="H35" s="353">
        <v>12.2551252847</v>
      </c>
      <c r="I35" s="352">
        <v>3176</v>
      </c>
      <c r="J35" s="352">
        <v>291</v>
      </c>
      <c r="K35" s="353">
        <v>10.086655112700001</v>
      </c>
    </row>
    <row r="36" spans="1:11" ht="12.75" customHeight="1">
      <c r="A36" s="376"/>
      <c r="B36" s="325" t="s">
        <v>107</v>
      </c>
      <c r="C36" s="352">
        <v>448095</v>
      </c>
      <c r="D36" s="352">
        <v>3096</v>
      </c>
      <c r="E36" s="353">
        <v>0.6957319005</v>
      </c>
      <c r="F36" s="352">
        <v>1176</v>
      </c>
      <c r="G36" s="352">
        <v>58</v>
      </c>
      <c r="H36" s="353">
        <v>5.1878354203999999</v>
      </c>
      <c r="I36" s="352">
        <v>666</v>
      </c>
      <c r="J36" s="352">
        <v>77</v>
      </c>
      <c r="K36" s="353">
        <v>13.073005093400001</v>
      </c>
    </row>
    <row r="37" spans="1:11" ht="12.75" customHeight="1">
      <c r="A37" s="376"/>
      <c r="B37" s="325" t="s">
        <v>106</v>
      </c>
      <c r="C37" s="352">
        <v>46723</v>
      </c>
      <c r="D37" s="352">
        <v>2007</v>
      </c>
      <c r="E37" s="353">
        <v>4.4883263261000002</v>
      </c>
      <c r="F37" s="352">
        <v>304</v>
      </c>
      <c r="G37" s="352">
        <v>116</v>
      </c>
      <c r="H37" s="353">
        <v>61.702127659600002</v>
      </c>
      <c r="I37" s="352">
        <v>143</v>
      </c>
      <c r="J37" s="352">
        <v>27</v>
      </c>
      <c r="K37" s="353">
        <v>23.275862068999999</v>
      </c>
    </row>
    <row r="38" spans="1:11" ht="12.75" customHeight="1">
      <c r="A38" s="376"/>
      <c r="B38" s="325" t="s">
        <v>105</v>
      </c>
      <c r="C38" s="352">
        <v>212111</v>
      </c>
      <c r="D38" s="352">
        <v>1997</v>
      </c>
      <c r="E38" s="353">
        <v>0.95043642969999997</v>
      </c>
      <c r="F38" s="352">
        <v>6791</v>
      </c>
      <c r="G38" s="352">
        <v>860</v>
      </c>
      <c r="H38" s="353">
        <v>14.500084302799999</v>
      </c>
      <c r="I38" s="352">
        <v>3692</v>
      </c>
      <c r="J38" s="352">
        <v>294</v>
      </c>
      <c r="K38" s="353">
        <v>8.6521483225000004</v>
      </c>
    </row>
    <row r="39" spans="1:11" ht="12.75" customHeight="1">
      <c r="A39" s="376"/>
      <c r="B39" s="325" t="s">
        <v>104</v>
      </c>
      <c r="C39" s="352">
        <v>10158</v>
      </c>
      <c r="D39" s="352">
        <v>-114</v>
      </c>
      <c r="E39" s="353">
        <v>-1.1098130841</v>
      </c>
      <c r="F39" s="352" t="s">
        <v>431</v>
      </c>
      <c r="G39" s="352" t="s">
        <v>431</v>
      </c>
      <c r="H39" s="353">
        <v>-50</v>
      </c>
      <c r="I39" s="354"/>
      <c r="J39" s="352" t="s">
        <v>431</v>
      </c>
      <c r="K39" s="353" t="s">
        <v>431</v>
      </c>
    </row>
    <row r="40" spans="1:11" ht="12.75" customHeight="1">
      <c r="A40" s="376" t="s">
        <v>138</v>
      </c>
      <c r="B40" s="325" t="s">
        <v>135</v>
      </c>
      <c r="C40" s="352">
        <v>115985</v>
      </c>
      <c r="D40" s="352">
        <v>-842</v>
      </c>
      <c r="E40" s="353">
        <v>-0.72072380530000002</v>
      </c>
      <c r="F40" s="352">
        <v>213</v>
      </c>
      <c r="G40" s="352">
        <v>38</v>
      </c>
      <c r="H40" s="353">
        <v>21.714285714300001</v>
      </c>
      <c r="I40" s="352">
        <v>2464</v>
      </c>
      <c r="J40" s="352">
        <v>140</v>
      </c>
      <c r="K40" s="353">
        <v>6.0240963855</v>
      </c>
    </row>
    <row r="41" spans="1:11" ht="12.75" customHeight="1">
      <c r="A41" s="376"/>
      <c r="B41" s="325" t="s">
        <v>109</v>
      </c>
      <c r="C41" s="352">
        <v>44220</v>
      </c>
      <c r="D41" s="352">
        <v>-893</v>
      </c>
      <c r="E41" s="353">
        <v>-1.9794737658999999</v>
      </c>
      <c r="F41" s="352">
        <v>125</v>
      </c>
      <c r="G41" s="352" t="s">
        <v>431</v>
      </c>
      <c r="H41" s="353" t="s">
        <v>431</v>
      </c>
      <c r="I41" s="352">
        <v>1038</v>
      </c>
      <c r="J41" s="352">
        <v>74</v>
      </c>
      <c r="K41" s="353">
        <v>7.6763485477</v>
      </c>
    </row>
    <row r="42" spans="1:11" ht="12.75" customHeight="1">
      <c r="A42" s="376"/>
      <c r="B42" s="325" t="s">
        <v>108</v>
      </c>
      <c r="C42" s="352">
        <v>30853</v>
      </c>
      <c r="D42" s="352">
        <v>262</v>
      </c>
      <c r="E42" s="353">
        <v>0.8564610506</v>
      </c>
      <c r="F42" s="352">
        <v>29</v>
      </c>
      <c r="G42" s="352">
        <v>11</v>
      </c>
      <c r="H42" s="353">
        <v>61.111111111100001</v>
      </c>
      <c r="I42" s="352">
        <v>528</v>
      </c>
      <c r="J42" s="352">
        <v>15</v>
      </c>
      <c r="K42" s="353">
        <v>2.9239766081999998</v>
      </c>
    </row>
    <row r="43" spans="1:11" ht="12.75" customHeight="1">
      <c r="A43" s="376"/>
      <c r="B43" s="325" t="s">
        <v>107</v>
      </c>
      <c r="C43" s="352">
        <v>25679</v>
      </c>
      <c r="D43" s="352">
        <v>-211</v>
      </c>
      <c r="E43" s="353">
        <v>-0.81498648129999995</v>
      </c>
      <c r="F43" s="352">
        <v>9</v>
      </c>
      <c r="G43" s="352" t="s">
        <v>431</v>
      </c>
      <c r="H43" s="353" t="s">
        <v>431</v>
      </c>
      <c r="I43" s="352">
        <v>70</v>
      </c>
      <c r="J43" s="352">
        <v>5</v>
      </c>
      <c r="K43" s="353">
        <v>7.6923076923</v>
      </c>
    </row>
    <row r="44" spans="1:11" ht="12.75" customHeight="1">
      <c r="A44" s="376"/>
      <c r="B44" s="325" t="s">
        <v>106</v>
      </c>
      <c r="C44" s="352">
        <v>1400</v>
      </c>
      <c r="D44" s="352">
        <v>36</v>
      </c>
      <c r="E44" s="353">
        <v>2.6392961876999999</v>
      </c>
      <c r="F44" s="354"/>
      <c r="G44" s="354"/>
      <c r="H44" s="354"/>
      <c r="I44" s="352">
        <v>9</v>
      </c>
      <c r="J44" s="352">
        <v>1</v>
      </c>
      <c r="K44" s="353">
        <v>12.5</v>
      </c>
    </row>
    <row r="45" spans="1:11" ht="12.75" customHeight="1">
      <c r="A45" s="376"/>
      <c r="B45" s="325" t="s">
        <v>105</v>
      </c>
      <c r="C45" s="352">
        <v>12574</v>
      </c>
      <c r="D45" s="352">
        <v>-30</v>
      </c>
      <c r="E45" s="353">
        <v>-0.23801967630000001</v>
      </c>
      <c r="F45" s="352">
        <v>50</v>
      </c>
      <c r="G45" s="352">
        <v>24</v>
      </c>
      <c r="H45" s="353">
        <v>92.307692307699995</v>
      </c>
      <c r="I45" s="352">
        <v>819</v>
      </c>
      <c r="J45" s="352">
        <v>45</v>
      </c>
      <c r="K45" s="353">
        <v>5.8139534884000001</v>
      </c>
    </row>
    <row r="46" spans="1:11" ht="12.75" customHeight="1">
      <c r="A46" s="376"/>
      <c r="B46" s="325" t="s">
        <v>104</v>
      </c>
      <c r="C46" s="352">
        <v>1259</v>
      </c>
      <c r="D46" s="352">
        <v>-6</v>
      </c>
      <c r="E46" s="353">
        <v>-0.47430830039999999</v>
      </c>
      <c r="F46" s="354"/>
      <c r="G46" s="354"/>
      <c r="H46" s="354"/>
      <c r="I46" s="354"/>
      <c r="J46" s="354"/>
      <c r="K46" s="354"/>
    </row>
    <row r="47" spans="1:11" ht="12.75" customHeight="1">
      <c r="A47" s="376" t="s">
        <v>139</v>
      </c>
      <c r="B47" s="325" t="s">
        <v>135</v>
      </c>
      <c r="C47" s="352">
        <v>202181</v>
      </c>
      <c r="D47" s="352">
        <v>965</v>
      </c>
      <c r="E47" s="353">
        <v>0.47958412849999998</v>
      </c>
      <c r="F47" s="352">
        <v>8541</v>
      </c>
      <c r="G47" s="352">
        <v>636</v>
      </c>
      <c r="H47" s="353">
        <v>8.0455407969999992</v>
      </c>
      <c r="I47" s="352">
        <v>1674</v>
      </c>
      <c r="J47" s="352">
        <v>192</v>
      </c>
      <c r="K47" s="353">
        <v>12.955465587000001</v>
      </c>
    </row>
    <row r="48" spans="1:11" ht="12.75" customHeight="1">
      <c r="A48" s="376"/>
      <c r="B48" s="325" t="s">
        <v>109</v>
      </c>
      <c r="C48" s="352">
        <v>67911</v>
      </c>
      <c r="D48" s="352">
        <v>-422</v>
      </c>
      <c r="E48" s="353">
        <v>-0.61756398810000002</v>
      </c>
      <c r="F48" s="352">
        <v>4533</v>
      </c>
      <c r="G48" s="352">
        <v>209</v>
      </c>
      <c r="H48" s="353">
        <v>4.8334875115999996</v>
      </c>
      <c r="I48" s="352">
        <v>598</v>
      </c>
      <c r="J48" s="352">
        <v>95</v>
      </c>
      <c r="K48" s="353">
        <v>18.886679920500001</v>
      </c>
    </row>
    <row r="49" spans="1:11" ht="12.75" customHeight="1">
      <c r="A49" s="376"/>
      <c r="B49" s="325" t="s">
        <v>108</v>
      </c>
      <c r="C49" s="352">
        <v>57171</v>
      </c>
      <c r="D49" s="352">
        <v>606</v>
      </c>
      <c r="E49" s="353">
        <v>1.0713338637000001</v>
      </c>
      <c r="F49" s="352">
        <v>1312</v>
      </c>
      <c r="G49" s="352">
        <v>149</v>
      </c>
      <c r="H49" s="353">
        <v>12.811693895099999</v>
      </c>
      <c r="I49" s="352">
        <v>484</v>
      </c>
      <c r="J49" s="352">
        <v>74</v>
      </c>
      <c r="K49" s="353">
        <v>18.048780487799998</v>
      </c>
    </row>
    <row r="50" spans="1:11" ht="12.75" customHeight="1">
      <c r="A50" s="376"/>
      <c r="B50" s="325" t="s">
        <v>107</v>
      </c>
      <c r="C50" s="352">
        <v>47405</v>
      </c>
      <c r="D50" s="352">
        <v>126</v>
      </c>
      <c r="E50" s="353">
        <v>0.26650309859999999</v>
      </c>
      <c r="F50" s="352">
        <v>543</v>
      </c>
      <c r="G50" s="352">
        <v>19</v>
      </c>
      <c r="H50" s="353">
        <v>3.6259541985000001</v>
      </c>
      <c r="I50" s="352">
        <v>126</v>
      </c>
      <c r="J50" s="352">
        <v>5</v>
      </c>
      <c r="K50" s="353">
        <v>4.1322314049999997</v>
      </c>
    </row>
    <row r="51" spans="1:11" ht="12.75" customHeight="1">
      <c r="A51" s="376"/>
      <c r="B51" s="325" t="s">
        <v>106</v>
      </c>
      <c r="C51" s="352">
        <v>3915</v>
      </c>
      <c r="D51" s="352">
        <v>180</v>
      </c>
      <c r="E51" s="353">
        <v>4.8192771083999997</v>
      </c>
      <c r="F51" s="352">
        <v>165</v>
      </c>
      <c r="G51" s="352">
        <v>88</v>
      </c>
      <c r="H51" s="353">
        <v>114.2857142857</v>
      </c>
      <c r="I51" s="352">
        <v>21</v>
      </c>
      <c r="J51" s="352">
        <v>10</v>
      </c>
      <c r="K51" s="353">
        <v>90.909090909100001</v>
      </c>
    </row>
    <row r="52" spans="1:11" ht="12.75" customHeight="1">
      <c r="A52" s="376"/>
      <c r="B52" s="325" t="s">
        <v>105</v>
      </c>
      <c r="C52" s="352">
        <v>24075</v>
      </c>
      <c r="D52" s="352">
        <v>500</v>
      </c>
      <c r="E52" s="353">
        <v>2.1208907740999998</v>
      </c>
      <c r="F52" s="352">
        <v>1988</v>
      </c>
      <c r="G52" s="352">
        <v>172</v>
      </c>
      <c r="H52" s="353">
        <v>9.4713656388</v>
      </c>
      <c r="I52" s="352">
        <v>445</v>
      </c>
      <c r="J52" s="352">
        <v>8</v>
      </c>
      <c r="K52" s="353">
        <v>1.8306636156</v>
      </c>
    </row>
    <row r="53" spans="1:11" ht="12.75" customHeight="1">
      <c r="A53" s="376"/>
      <c r="B53" s="325" t="s">
        <v>104</v>
      </c>
      <c r="C53" s="352">
        <v>1704</v>
      </c>
      <c r="D53" s="352">
        <v>-25</v>
      </c>
      <c r="E53" s="353">
        <v>-1.4459224986000001</v>
      </c>
      <c r="F53" s="354"/>
      <c r="G53" s="352" t="s">
        <v>431</v>
      </c>
      <c r="H53" s="353" t="s">
        <v>431</v>
      </c>
      <c r="I53" s="354"/>
      <c r="J53" s="354"/>
      <c r="K53" s="354"/>
    </row>
    <row r="54" spans="1:11" ht="12.75" customHeight="1">
      <c r="A54" s="376" t="s">
        <v>337</v>
      </c>
      <c r="B54" s="325" t="s">
        <v>135</v>
      </c>
      <c r="C54" s="352">
        <v>118291</v>
      </c>
      <c r="D54" s="352">
        <v>737</v>
      </c>
      <c r="E54" s="353">
        <v>0.62694591420000001</v>
      </c>
      <c r="F54" s="352">
        <v>835</v>
      </c>
      <c r="G54" s="352">
        <v>161</v>
      </c>
      <c r="H54" s="353">
        <v>23.887240356100001</v>
      </c>
      <c r="I54" s="352">
        <v>481</v>
      </c>
      <c r="J54" s="352">
        <v>21</v>
      </c>
      <c r="K54" s="353">
        <v>4.5652173913</v>
      </c>
    </row>
    <row r="55" spans="1:11" ht="12.75" customHeight="1">
      <c r="A55" s="376"/>
      <c r="B55" s="325" t="s">
        <v>109</v>
      </c>
      <c r="C55" s="352">
        <v>32047</v>
      </c>
      <c r="D55" s="352">
        <v>-252</v>
      </c>
      <c r="E55" s="353">
        <v>-0.78020991360000003</v>
      </c>
      <c r="F55" s="352">
        <v>276</v>
      </c>
      <c r="G55" s="352">
        <v>76</v>
      </c>
      <c r="H55" s="353">
        <v>38</v>
      </c>
      <c r="I55" s="352">
        <v>168</v>
      </c>
      <c r="J55" s="352">
        <v>15</v>
      </c>
      <c r="K55" s="353">
        <v>9.8039215685999999</v>
      </c>
    </row>
    <row r="56" spans="1:11" ht="12.75" customHeight="1">
      <c r="A56" s="376"/>
      <c r="B56" s="325" t="s">
        <v>108</v>
      </c>
      <c r="C56" s="352">
        <v>31023</v>
      </c>
      <c r="D56" s="352">
        <v>627</v>
      </c>
      <c r="E56" s="353">
        <v>2.0627714173</v>
      </c>
      <c r="F56" s="352">
        <v>65</v>
      </c>
      <c r="G56" s="352" t="s">
        <v>431</v>
      </c>
      <c r="H56" s="353" t="s">
        <v>431</v>
      </c>
      <c r="I56" s="352">
        <v>103</v>
      </c>
      <c r="J56" s="352">
        <v>7</v>
      </c>
      <c r="K56" s="353">
        <v>7.2916666667000003</v>
      </c>
    </row>
    <row r="57" spans="1:11" ht="12.75" customHeight="1">
      <c r="A57" s="376"/>
      <c r="B57" s="325" t="s">
        <v>107</v>
      </c>
      <c r="C57" s="352">
        <v>36506</v>
      </c>
      <c r="D57" s="352">
        <v>382</v>
      </c>
      <c r="E57" s="353">
        <v>1.0574687189</v>
      </c>
      <c r="F57" s="352">
        <v>34</v>
      </c>
      <c r="G57" s="352">
        <v>10</v>
      </c>
      <c r="H57" s="353">
        <v>41.666666666700003</v>
      </c>
      <c r="I57" s="352">
        <v>31</v>
      </c>
      <c r="J57" s="352">
        <v>-1</v>
      </c>
      <c r="K57" s="353">
        <v>-3.125</v>
      </c>
    </row>
    <row r="58" spans="1:11" ht="12.75" customHeight="1">
      <c r="A58" s="376"/>
      <c r="B58" s="325" t="s">
        <v>106</v>
      </c>
      <c r="C58" s="352">
        <v>3551</v>
      </c>
      <c r="D58" s="352">
        <v>161</v>
      </c>
      <c r="E58" s="353">
        <v>4.7492625368999999</v>
      </c>
      <c r="F58" s="352">
        <v>5</v>
      </c>
      <c r="G58" s="352" t="s">
        <v>431</v>
      </c>
      <c r="H58" s="353" t="s">
        <v>431</v>
      </c>
      <c r="I58" s="352">
        <v>4</v>
      </c>
      <c r="J58" s="352">
        <v>1</v>
      </c>
      <c r="K58" s="353">
        <v>33.333333333299997</v>
      </c>
    </row>
    <row r="59" spans="1:11" ht="12.75" customHeight="1">
      <c r="A59" s="376"/>
      <c r="B59" s="325" t="s">
        <v>105</v>
      </c>
      <c r="C59" s="352">
        <v>14627</v>
      </c>
      <c r="D59" s="352">
        <v>-158</v>
      </c>
      <c r="E59" s="353">
        <v>-1.0686506595</v>
      </c>
      <c r="F59" s="352">
        <v>455</v>
      </c>
      <c r="G59" s="352">
        <v>69</v>
      </c>
      <c r="H59" s="353">
        <v>17.875647668399999</v>
      </c>
      <c r="I59" s="352">
        <v>175</v>
      </c>
      <c r="J59" s="352">
        <v>-1</v>
      </c>
      <c r="K59" s="353">
        <v>-0.56818181820000002</v>
      </c>
    </row>
    <row r="60" spans="1:11" ht="12.75" customHeight="1">
      <c r="A60" s="376"/>
      <c r="B60" s="325" t="s">
        <v>104</v>
      </c>
      <c r="C60" s="352">
        <v>537</v>
      </c>
      <c r="D60" s="352">
        <v>-23</v>
      </c>
      <c r="E60" s="353">
        <v>-4.1071428571000004</v>
      </c>
      <c r="F60" s="354"/>
      <c r="G60" s="354"/>
      <c r="H60" s="354"/>
      <c r="I60" s="354"/>
      <c r="J60" s="354"/>
      <c r="K60" s="354"/>
    </row>
    <row r="61" spans="1:11" ht="12.75" customHeight="1">
      <c r="A61" s="376" t="s">
        <v>338</v>
      </c>
      <c r="B61" s="325" t="s">
        <v>135</v>
      </c>
      <c r="C61" s="352">
        <v>273544</v>
      </c>
      <c r="D61" s="352">
        <v>3578</v>
      </c>
      <c r="E61" s="353">
        <v>1.3253520813999999</v>
      </c>
      <c r="F61" s="352">
        <v>2893</v>
      </c>
      <c r="G61" s="352">
        <v>431</v>
      </c>
      <c r="H61" s="353">
        <v>17.506092607599999</v>
      </c>
      <c r="I61" s="352">
        <v>1549</v>
      </c>
      <c r="J61" s="352">
        <v>171</v>
      </c>
      <c r="K61" s="353">
        <v>12.409288824400001</v>
      </c>
    </row>
    <row r="62" spans="1:11" ht="12.75" customHeight="1">
      <c r="A62" s="376"/>
      <c r="B62" s="325" t="s">
        <v>109</v>
      </c>
      <c r="C62" s="352">
        <v>61456</v>
      </c>
      <c r="D62" s="352">
        <v>442</v>
      </c>
      <c r="E62" s="353">
        <v>0.72442390270000001</v>
      </c>
      <c r="F62" s="352">
        <v>749</v>
      </c>
      <c r="G62" s="352">
        <v>79</v>
      </c>
      <c r="H62" s="353">
        <v>11.7910447761</v>
      </c>
      <c r="I62" s="352">
        <v>245</v>
      </c>
      <c r="J62" s="352">
        <v>9</v>
      </c>
      <c r="K62" s="353">
        <v>3.8135593220000001</v>
      </c>
    </row>
    <row r="63" spans="1:11" ht="12.75" customHeight="1">
      <c r="A63" s="376"/>
      <c r="B63" s="325" t="s">
        <v>108</v>
      </c>
      <c r="C63" s="352">
        <v>74819</v>
      </c>
      <c r="D63" s="352">
        <v>734</v>
      </c>
      <c r="E63" s="353">
        <v>0.99075386379999997</v>
      </c>
      <c r="F63" s="352">
        <v>384</v>
      </c>
      <c r="G63" s="352">
        <v>24</v>
      </c>
      <c r="H63" s="353">
        <v>6.6666666667000003</v>
      </c>
      <c r="I63" s="352">
        <v>561</v>
      </c>
      <c r="J63" s="352">
        <v>0</v>
      </c>
      <c r="K63" s="353">
        <v>0</v>
      </c>
    </row>
    <row r="64" spans="1:11" ht="12.75" customHeight="1">
      <c r="A64" s="376"/>
      <c r="B64" s="325" t="s">
        <v>107</v>
      </c>
      <c r="C64" s="352">
        <v>92745</v>
      </c>
      <c r="D64" s="352">
        <v>1196</v>
      </c>
      <c r="E64" s="353">
        <v>1.3064042207</v>
      </c>
      <c r="F64" s="352">
        <v>214</v>
      </c>
      <c r="G64" s="352">
        <v>14</v>
      </c>
      <c r="H64" s="353">
        <v>7</v>
      </c>
      <c r="I64" s="352">
        <v>150</v>
      </c>
      <c r="J64" s="352">
        <v>13</v>
      </c>
      <c r="K64" s="353">
        <v>9.4890510949000006</v>
      </c>
    </row>
    <row r="65" spans="1:11" ht="12.75" customHeight="1">
      <c r="A65" s="376"/>
      <c r="B65" s="325" t="s">
        <v>106</v>
      </c>
      <c r="C65" s="352">
        <v>14693</v>
      </c>
      <c r="D65" s="352">
        <v>666</v>
      </c>
      <c r="E65" s="353">
        <v>4.7479860268999996</v>
      </c>
      <c r="F65" s="352">
        <v>72</v>
      </c>
      <c r="G65" s="352">
        <v>12</v>
      </c>
      <c r="H65" s="353">
        <v>20</v>
      </c>
      <c r="I65" s="352">
        <v>40</v>
      </c>
      <c r="J65" s="352">
        <v>8</v>
      </c>
      <c r="K65" s="353">
        <v>25</v>
      </c>
    </row>
    <row r="66" spans="1:11" ht="12.75" customHeight="1">
      <c r="A66" s="376"/>
      <c r="B66" s="325" t="s">
        <v>105</v>
      </c>
      <c r="C66" s="352">
        <v>28436</v>
      </c>
      <c r="D66" s="352">
        <v>487</v>
      </c>
      <c r="E66" s="353">
        <v>1.7424594797999999</v>
      </c>
      <c r="F66" s="352">
        <v>1474</v>
      </c>
      <c r="G66" s="352">
        <v>302</v>
      </c>
      <c r="H66" s="353">
        <v>25.7679180887</v>
      </c>
      <c r="I66" s="352">
        <v>553</v>
      </c>
      <c r="J66" s="352">
        <v>141</v>
      </c>
      <c r="K66" s="353">
        <v>34.223300970899999</v>
      </c>
    </row>
    <row r="67" spans="1:11" ht="12.75" customHeight="1">
      <c r="A67" s="376"/>
      <c r="B67" s="325" t="s">
        <v>104</v>
      </c>
      <c r="C67" s="352">
        <v>1395</v>
      </c>
      <c r="D67" s="352">
        <v>53</v>
      </c>
      <c r="E67" s="353">
        <v>3.9493293592000001</v>
      </c>
      <c r="F67" s="354"/>
      <c r="G67" s="354"/>
      <c r="H67" s="354"/>
      <c r="I67" s="354"/>
      <c r="J67" s="354"/>
      <c r="K67" s="354"/>
    </row>
    <row r="68" spans="1:11" ht="12.75" customHeight="1">
      <c r="A68" s="376" t="s">
        <v>339</v>
      </c>
      <c r="B68" s="325" t="s">
        <v>135</v>
      </c>
      <c r="C68" s="352">
        <v>277145</v>
      </c>
      <c r="D68" s="352">
        <v>3618</v>
      </c>
      <c r="E68" s="353">
        <v>1.3227213401</v>
      </c>
      <c r="F68" s="352">
        <v>2284</v>
      </c>
      <c r="G68" s="352">
        <v>-31</v>
      </c>
      <c r="H68" s="353">
        <v>-1.3390928726</v>
      </c>
      <c r="I68" s="352">
        <v>239</v>
      </c>
      <c r="J68" s="352" t="s">
        <v>431</v>
      </c>
      <c r="K68" s="353" t="s">
        <v>431</v>
      </c>
    </row>
    <row r="69" spans="1:11" ht="12.75" customHeight="1">
      <c r="A69" s="376"/>
      <c r="B69" s="325" t="s">
        <v>109</v>
      </c>
      <c r="C69" s="352">
        <v>60008</v>
      </c>
      <c r="D69" s="352">
        <v>-56</v>
      </c>
      <c r="E69" s="353">
        <v>-9.3233883899999995E-2</v>
      </c>
      <c r="F69" s="352">
        <v>1088</v>
      </c>
      <c r="G69" s="352">
        <v>54</v>
      </c>
      <c r="H69" s="353">
        <v>5.2224371373</v>
      </c>
      <c r="I69" s="352">
        <v>33</v>
      </c>
      <c r="J69" s="352" t="s">
        <v>431</v>
      </c>
      <c r="K69" s="353" t="s">
        <v>431</v>
      </c>
    </row>
    <row r="70" spans="1:11" ht="12.75" customHeight="1">
      <c r="A70" s="376"/>
      <c r="B70" s="325" t="s">
        <v>108</v>
      </c>
      <c r="C70" s="352">
        <v>75904</v>
      </c>
      <c r="D70" s="352">
        <v>2356</v>
      </c>
      <c r="E70" s="353">
        <v>3.2033501930999999</v>
      </c>
      <c r="F70" s="352">
        <v>251</v>
      </c>
      <c r="G70" s="352">
        <v>18</v>
      </c>
      <c r="H70" s="353">
        <v>7.7253218883999999</v>
      </c>
      <c r="I70" s="352">
        <v>86</v>
      </c>
      <c r="J70" s="352">
        <v>18</v>
      </c>
      <c r="K70" s="353">
        <v>26.470588235299999</v>
      </c>
    </row>
    <row r="71" spans="1:11" ht="12.75" customHeight="1">
      <c r="A71" s="376"/>
      <c r="B71" s="325" t="s">
        <v>107</v>
      </c>
      <c r="C71" s="352">
        <v>92279</v>
      </c>
      <c r="D71" s="352">
        <v>1210</v>
      </c>
      <c r="E71" s="353">
        <v>1.3286628819999999</v>
      </c>
      <c r="F71" s="352">
        <v>194</v>
      </c>
      <c r="G71" s="352" t="s">
        <v>431</v>
      </c>
      <c r="H71" s="353" t="s">
        <v>431</v>
      </c>
      <c r="I71" s="352">
        <v>47</v>
      </c>
      <c r="J71" s="352">
        <v>13</v>
      </c>
      <c r="K71" s="353">
        <v>38.235294117599999</v>
      </c>
    </row>
    <row r="72" spans="1:11" ht="12.75" customHeight="1">
      <c r="A72" s="376"/>
      <c r="B72" s="325" t="s">
        <v>106</v>
      </c>
      <c r="C72" s="352">
        <v>9781</v>
      </c>
      <c r="D72" s="352">
        <v>725</v>
      </c>
      <c r="E72" s="353">
        <v>8.0057420495000002</v>
      </c>
      <c r="F72" s="352">
        <v>27</v>
      </c>
      <c r="G72" s="352" t="s">
        <v>431</v>
      </c>
      <c r="H72" s="353" t="s">
        <v>431</v>
      </c>
      <c r="I72" s="352">
        <v>8</v>
      </c>
      <c r="J72" s="352">
        <v>2</v>
      </c>
      <c r="K72" s="353">
        <v>33.333333333299997</v>
      </c>
    </row>
    <row r="73" spans="1:11" ht="12.75" customHeight="1">
      <c r="A73" s="376"/>
      <c r="B73" s="325" t="s">
        <v>105</v>
      </c>
      <c r="C73" s="352">
        <v>38371</v>
      </c>
      <c r="D73" s="352">
        <v>-619</v>
      </c>
      <c r="E73" s="353">
        <v>-1.5875865606999999</v>
      </c>
      <c r="F73" s="352">
        <v>724</v>
      </c>
      <c r="G73" s="352">
        <v>-115</v>
      </c>
      <c r="H73" s="353">
        <v>-13.7067938021</v>
      </c>
      <c r="I73" s="352">
        <v>65</v>
      </c>
      <c r="J73" s="352">
        <v>-25</v>
      </c>
      <c r="K73" s="353">
        <v>-27.777777777800001</v>
      </c>
    </row>
    <row r="74" spans="1:11" ht="12.75" customHeight="1">
      <c r="A74" s="376"/>
      <c r="B74" s="325" t="s">
        <v>104</v>
      </c>
      <c r="C74" s="352">
        <v>802</v>
      </c>
      <c r="D74" s="352">
        <v>2</v>
      </c>
      <c r="E74" s="353">
        <v>0.25</v>
      </c>
      <c r="F74" s="354"/>
      <c r="G74" s="354"/>
      <c r="H74" s="354"/>
      <c r="I74" s="354"/>
      <c r="J74" s="352" t="s">
        <v>431</v>
      </c>
      <c r="K74" s="353" t="s">
        <v>431</v>
      </c>
    </row>
    <row r="75" spans="1:11" ht="12.75" customHeight="1">
      <c r="A75" s="376" t="s">
        <v>340</v>
      </c>
      <c r="B75" s="325" t="s">
        <v>135</v>
      </c>
      <c r="C75" s="352">
        <v>154541</v>
      </c>
      <c r="D75" s="352">
        <v>1373</v>
      </c>
      <c r="E75" s="353">
        <v>0.89640133710000003</v>
      </c>
      <c r="F75" s="352">
        <v>1634</v>
      </c>
      <c r="G75" s="352">
        <v>158</v>
      </c>
      <c r="H75" s="353">
        <v>10.7046070461</v>
      </c>
      <c r="I75" s="352">
        <v>173</v>
      </c>
      <c r="J75" s="352">
        <v>22</v>
      </c>
      <c r="K75" s="353">
        <v>14.569536423800001</v>
      </c>
    </row>
    <row r="76" spans="1:11" ht="12.75" customHeight="1">
      <c r="A76" s="376"/>
      <c r="B76" s="325" t="s">
        <v>109</v>
      </c>
      <c r="C76" s="352">
        <v>44885</v>
      </c>
      <c r="D76" s="352">
        <v>478</v>
      </c>
      <c r="E76" s="353">
        <v>1.0764068728</v>
      </c>
      <c r="F76" s="352">
        <v>789</v>
      </c>
      <c r="G76" s="352">
        <v>28</v>
      </c>
      <c r="H76" s="353">
        <v>3.6793692509999998</v>
      </c>
      <c r="I76" s="352">
        <v>43</v>
      </c>
      <c r="J76" s="352">
        <v>5</v>
      </c>
      <c r="K76" s="353">
        <v>13.157894736799999</v>
      </c>
    </row>
    <row r="77" spans="1:11" ht="12.75" customHeight="1">
      <c r="A77" s="376"/>
      <c r="B77" s="325" t="s">
        <v>108</v>
      </c>
      <c r="C77" s="352">
        <v>39202</v>
      </c>
      <c r="D77" s="352">
        <v>-118</v>
      </c>
      <c r="E77" s="353">
        <v>-0.30010172940000002</v>
      </c>
      <c r="F77" s="352">
        <v>130</v>
      </c>
      <c r="G77" s="352">
        <v>21</v>
      </c>
      <c r="H77" s="353">
        <v>19.2660550459</v>
      </c>
      <c r="I77" s="352">
        <v>29</v>
      </c>
      <c r="J77" s="352" t="s">
        <v>431</v>
      </c>
      <c r="K77" s="353" t="s">
        <v>431</v>
      </c>
    </row>
    <row r="78" spans="1:11" ht="12.75" customHeight="1">
      <c r="A78" s="376"/>
      <c r="B78" s="325" t="s">
        <v>107</v>
      </c>
      <c r="C78" s="352">
        <v>36563</v>
      </c>
      <c r="D78" s="352">
        <v>105</v>
      </c>
      <c r="E78" s="353">
        <v>0.28800263320000002</v>
      </c>
      <c r="F78" s="352">
        <v>60</v>
      </c>
      <c r="G78" s="352">
        <v>0</v>
      </c>
      <c r="H78" s="353">
        <v>0</v>
      </c>
      <c r="I78" s="352" t="s">
        <v>431</v>
      </c>
      <c r="J78" s="352" t="s">
        <v>431</v>
      </c>
      <c r="K78" s="353" t="s">
        <v>431</v>
      </c>
    </row>
    <row r="79" spans="1:11" ht="12.75" customHeight="1">
      <c r="A79" s="376"/>
      <c r="B79" s="325" t="s">
        <v>106</v>
      </c>
      <c r="C79" s="352">
        <v>2751</v>
      </c>
      <c r="D79" s="352">
        <v>106</v>
      </c>
      <c r="E79" s="353">
        <v>4.0075614366999996</v>
      </c>
      <c r="F79" s="352">
        <v>7</v>
      </c>
      <c r="G79" s="352">
        <v>3</v>
      </c>
      <c r="H79" s="353">
        <v>75</v>
      </c>
      <c r="I79" s="352" t="s">
        <v>431</v>
      </c>
      <c r="J79" s="352">
        <v>0</v>
      </c>
      <c r="K79" s="353">
        <v>0</v>
      </c>
    </row>
    <row r="80" spans="1:11" ht="12.75" customHeight="1">
      <c r="A80" s="376"/>
      <c r="B80" s="325" t="s">
        <v>105</v>
      </c>
      <c r="C80" s="352">
        <v>29332</v>
      </c>
      <c r="D80" s="352">
        <v>815</v>
      </c>
      <c r="E80" s="353">
        <v>2.8579443841000001</v>
      </c>
      <c r="F80" s="352">
        <v>647</v>
      </c>
      <c r="G80" s="352">
        <v>105</v>
      </c>
      <c r="H80" s="353">
        <v>19.3726937269</v>
      </c>
      <c r="I80" s="352">
        <v>77</v>
      </c>
      <c r="J80" s="352">
        <v>16</v>
      </c>
      <c r="K80" s="353">
        <v>26.229508196699999</v>
      </c>
    </row>
    <row r="81" spans="1:11" ht="12.75" customHeight="1">
      <c r="A81" s="376"/>
      <c r="B81" s="325" t="s">
        <v>104</v>
      </c>
      <c r="C81" s="352">
        <v>1808</v>
      </c>
      <c r="D81" s="352">
        <v>-13</v>
      </c>
      <c r="E81" s="353">
        <v>-0.71389346509999996</v>
      </c>
      <c r="F81" s="352" t="s">
        <v>431</v>
      </c>
      <c r="G81" s="352" t="s">
        <v>431</v>
      </c>
      <c r="H81" s="354"/>
      <c r="I81" s="354"/>
      <c r="J81" s="354"/>
      <c r="K81" s="354"/>
    </row>
    <row r="82" spans="1:11" ht="12.75" customHeight="1">
      <c r="A82" s="376" t="s">
        <v>140</v>
      </c>
      <c r="B82" s="325" t="s">
        <v>135</v>
      </c>
      <c r="C82" s="352">
        <v>80273</v>
      </c>
      <c r="D82" s="352">
        <v>534</v>
      </c>
      <c r="E82" s="353">
        <v>0.66968484679999996</v>
      </c>
      <c r="F82" s="352">
        <v>477</v>
      </c>
      <c r="G82" s="352">
        <v>68</v>
      </c>
      <c r="H82" s="353">
        <v>16.625916870400001</v>
      </c>
      <c r="I82" s="352">
        <v>1865</v>
      </c>
      <c r="J82" s="352">
        <v>288</v>
      </c>
      <c r="K82" s="353">
        <v>18.2625237793</v>
      </c>
    </row>
    <row r="83" spans="1:11" ht="12.75" customHeight="1">
      <c r="A83" s="376"/>
      <c r="B83" s="325" t="s">
        <v>109</v>
      </c>
      <c r="C83" s="352">
        <v>28003</v>
      </c>
      <c r="D83" s="352">
        <v>-216</v>
      </c>
      <c r="E83" s="353">
        <v>-0.76544172369999997</v>
      </c>
      <c r="F83" s="352">
        <v>274</v>
      </c>
      <c r="G83" s="352" t="s">
        <v>431</v>
      </c>
      <c r="H83" s="353" t="s">
        <v>431</v>
      </c>
      <c r="I83" s="352">
        <v>489</v>
      </c>
      <c r="J83" s="352">
        <v>65</v>
      </c>
      <c r="K83" s="353">
        <v>15.330188679200001</v>
      </c>
    </row>
    <row r="84" spans="1:11" ht="12.75" customHeight="1">
      <c r="A84" s="376"/>
      <c r="B84" s="325" t="s">
        <v>108</v>
      </c>
      <c r="C84" s="352">
        <v>23983</v>
      </c>
      <c r="D84" s="352">
        <v>181</v>
      </c>
      <c r="E84" s="353">
        <v>0.76044029909999999</v>
      </c>
      <c r="F84" s="352">
        <v>81</v>
      </c>
      <c r="G84" s="352" t="s">
        <v>431</v>
      </c>
      <c r="H84" s="353" t="s">
        <v>431</v>
      </c>
      <c r="I84" s="352">
        <v>843</v>
      </c>
      <c r="J84" s="352">
        <v>113</v>
      </c>
      <c r="K84" s="353">
        <v>15.479452054799999</v>
      </c>
    </row>
    <row r="85" spans="1:11" ht="12.75" customHeight="1">
      <c r="A85" s="376"/>
      <c r="B85" s="325" t="s">
        <v>107</v>
      </c>
      <c r="C85" s="352">
        <v>18041</v>
      </c>
      <c r="D85" s="352">
        <v>154</v>
      </c>
      <c r="E85" s="353">
        <v>0.86096047409999998</v>
      </c>
      <c r="F85" s="352" t="s">
        <v>431</v>
      </c>
      <c r="G85" s="352" t="s">
        <v>431</v>
      </c>
      <c r="H85" s="353">
        <v>23.076923076900002</v>
      </c>
      <c r="I85" s="352">
        <v>104</v>
      </c>
      <c r="J85" s="352">
        <v>22</v>
      </c>
      <c r="K85" s="353">
        <v>26.8292682927</v>
      </c>
    </row>
    <row r="86" spans="1:11" ht="12.75" customHeight="1">
      <c r="A86" s="376"/>
      <c r="B86" s="325" t="s">
        <v>106</v>
      </c>
      <c r="C86" s="352">
        <v>1382</v>
      </c>
      <c r="D86" s="352">
        <v>96</v>
      </c>
      <c r="E86" s="353">
        <v>7.4650077760000002</v>
      </c>
      <c r="F86" s="352" t="s">
        <v>431</v>
      </c>
      <c r="G86" s="352">
        <v>0</v>
      </c>
      <c r="H86" s="353">
        <v>0</v>
      </c>
      <c r="I86" s="352">
        <v>17</v>
      </c>
      <c r="J86" s="352">
        <v>3</v>
      </c>
      <c r="K86" s="353">
        <v>21.428571428600002</v>
      </c>
    </row>
    <row r="87" spans="1:11" ht="12.75" customHeight="1">
      <c r="A87" s="376"/>
      <c r="B87" s="325" t="s">
        <v>105</v>
      </c>
      <c r="C87" s="352">
        <v>8575</v>
      </c>
      <c r="D87" s="352">
        <v>430</v>
      </c>
      <c r="E87" s="353">
        <v>5.2793124616</v>
      </c>
      <c r="F87" s="352">
        <v>102</v>
      </c>
      <c r="G87" s="352">
        <v>22</v>
      </c>
      <c r="H87" s="353">
        <v>27.5</v>
      </c>
      <c r="I87" s="352">
        <v>412</v>
      </c>
      <c r="J87" s="352">
        <v>85</v>
      </c>
      <c r="K87" s="353">
        <v>25.993883791999998</v>
      </c>
    </row>
    <row r="88" spans="1:11" ht="12.75" customHeight="1">
      <c r="A88" s="376"/>
      <c r="B88" s="325" t="s">
        <v>104</v>
      </c>
      <c r="C88" s="352">
        <v>289</v>
      </c>
      <c r="D88" s="352">
        <v>-111</v>
      </c>
      <c r="E88" s="353">
        <v>-27.75</v>
      </c>
      <c r="F88" s="354"/>
      <c r="G88" s="354"/>
      <c r="H88" s="354"/>
      <c r="I88" s="354"/>
      <c r="J88" s="354"/>
      <c r="K88" s="354"/>
    </row>
    <row r="89" spans="1:11" ht="12.75" customHeight="1">
      <c r="A89" s="376" t="s">
        <v>141</v>
      </c>
      <c r="B89" s="325" t="s">
        <v>135</v>
      </c>
      <c r="C89" s="352">
        <v>81978</v>
      </c>
      <c r="D89" s="352">
        <v>-100</v>
      </c>
      <c r="E89" s="353">
        <v>-0.1218353274</v>
      </c>
      <c r="F89" s="352">
        <v>387</v>
      </c>
      <c r="G89" s="352">
        <v>73</v>
      </c>
      <c r="H89" s="353">
        <v>23.248407643299998</v>
      </c>
      <c r="I89" s="352">
        <v>1750</v>
      </c>
      <c r="J89" s="352">
        <v>137</v>
      </c>
      <c r="K89" s="353">
        <v>8.4934903905999999</v>
      </c>
    </row>
    <row r="90" spans="1:11" ht="12.75" customHeight="1">
      <c r="A90" s="376"/>
      <c r="B90" s="325" t="s">
        <v>109</v>
      </c>
      <c r="C90" s="352">
        <v>28359</v>
      </c>
      <c r="D90" s="352">
        <v>-150</v>
      </c>
      <c r="E90" s="353">
        <v>-0.52614963699999995</v>
      </c>
      <c r="F90" s="352">
        <v>251</v>
      </c>
      <c r="G90" s="352">
        <v>33</v>
      </c>
      <c r="H90" s="353">
        <v>15.1376146789</v>
      </c>
      <c r="I90" s="352">
        <v>899</v>
      </c>
      <c r="J90" s="352">
        <v>89</v>
      </c>
      <c r="K90" s="353">
        <v>10.987654321000001</v>
      </c>
    </row>
    <row r="91" spans="1:11" ht="12.75" customHeight="1">
      <c r="A91" s="376"/>
      <c r="B91" s="325" t="s">
        <v>108</v>
      </c>
      <c r="C91" s="352">
        <v>21469</v>
      </c>
      <c r="D91" s="352">
        <v>-17</v>
      </c>
      <c r="E91" s="353">
        <v>-7.9121288299999995E-2</v>
      </c>
      <c r="F91" s="352">
        <v>39</v>
      </c>
      <c r="G91" s="352">
        <v>4</v>
      </c>
      <c r="H91" s="353">
        <v>11.4285714286</v>
      </c>
      <c r="I91" s="352">
        <v>310</v>
      </c>
      <c r="J91" s="352">
        <v>39</v>
      </c>
      <c r="K91" s="353">
        <v>14.3911439114</v>
      </c>
    </row>
    <row r="92" spans="1:11" ht="12.75" customHeight="1">
      <c r="A92" s="376"/>
      <c r="B92" s="325" t="s">
        <v>107</v>
      </c>
      <c r="C92" s="352">
        <v>19788</v>
      </c>
      <c r="D92" s="352">
        <v>54</v>
      </c>
      <c r="E92" s="353">
        <v>0.27363940409999998</v>
      </c>
      <c r="F92" s="352">
        <v>17</v>
      </c>
      <c r="G92" s="352">
        <v>2</v>
      </c>
      <c r="H92" s="353">
        <v>13.333333333300001</v>
      </c>
      <c r="I92" s="352">
        <v>71</v>
      </c>
      <c r="J92" s="352">
        <v>18</v>
      </c>
      <c r="K92" s="353">
        <v>33.962264150899998</v>
      </c>
    </row>
    <row r="93" spans="1:11" ht="12.75" customHeight="1">
      <c r="A93" s="376"/>
      <c r="B93" s="325" t="s">
        <v>106</v>
      </c>
      <c r="C93" s="352">
        <v>1662</v>
      </c>
      <c r="D93" s="352">
        <v>-13</v>
      </c>
      <c r="E93" s="353">
        <v>-0.77611940300000004</v>
      </c>
      <c r="F93" s="354"/>
      <c r="G93" s="354"/>
      <c r="H93" s="354"/>
      <c r="I93" s="352">
        <v>14</v>
      </c>
      <c r="J93" s="352">
        <v>-2</v>
      </c>
      <c r="K93" s="353">
        <v>-12.5</v>
      </c>
    </row>
    <row r="94" spans="1:11" ht="12.75" customHeight="1">
      <c r="A94" s="376"/>
      <c r="B94" s="325" t="s">
        <v>105</v>
      </c>
      <c r="C94" s="352">
        <v>9958</v>
      </c>
      <c r="D94" s="352">
        <v>30</v>
      </c>
      <c r="E94" s="353">
        <v>0.30217566480000002</v>
      </c>
      <c r="F94" s="352">
        <v>80</v>
      </c>
      <c r="G94" s="352">
        <v>34</v>
      </c>
      <c r="H94" s="353">
        <v>73.913043478299997</v>
      </c>
      <c r="I94" s="352">
        <v>456</v>
      </c>
      <c r="J94" s="352">
        <v>-7</v>
      </c>
      <c r="K94" s="353">
        <v>-1.5118790497000001</v>
      </c>
    </row>
    <row r="95" spans="1:11" ht="12.75" customHeight="1">
      <c r="A95" s="376"/>
      <c r="B95" s="325" t="s">
        <v>104</v>
      </c>
      <c r="C95" s="352">
        <v>742</v>
      </c>
      <c r="D95" s="352">
        <v>-4</v>
      </c>
      <c r="E95" s="353">
        <v>-0.53619302950000003</v>
      </c>
      <c r="F95" s="354"/>
      <c r="G95" s="354"/>
      <c r="H95" s="354"/>
      <c r="I95" s="354"/>
      <c r="J95" s="354"/>
      <c r="K95" s="354"/>
    </row>
    <row r="96" spans="1:11" ht="12.75" customHeight="1">
      <c r="A96" s="376" t="s">
        <v>341</v>
      </c>
      <c r="B96" s="325" t="s">
        <v>135</v>
      </c>
      <c r="C96" s="352">
        <v>90080</v>
      </c>
      <c r="D96" s="352">
        <v>-218</v>
      </c>
      <c r="E96" s="353">
        <v>-0.2414228444</v>
      </c>
      <c r="F96" s="352">
        <v>1022</v>
      </c>
      <c r="G96" s="352">
        <v>147</v>
      </c>
      <c r="H96" s="353">
        <v>16.8</v>
      </c>
      <c r="I96" s="352">
        <v>241</v>
      </c>
      <c r="J96" s="352" t="s">
        <v>431</v>
      </c>
      <c r="K96" s="353" t="s">
        <v>431</v>
      </c>
    </row>
    <row r="97" spans="1:11" ht="12.75" customHeight="1">
      <c r="A97" s="376"/>
      <c r="B97" s="325" t="s">
        <v>109</v>
      </c>
      <c r="C97" s="352">
        <v>29104</v>
      </c>
      <c r="D97" s="352">
        <v>-706</v>
      </c>
      <c r="E97" s="353">
        <v>-2.3683327742000002</v>
      </c>
      <c r="F97" s="352">
        <v>457</v>
      </c>
      <c r="G97" s="352">
        <v>4</v>
      </c>
      <c r="H97" s="353">
        <v>0.88300220750000002</v>
      </c>
      <c r="I97" s="352">
        <v>31</v>
      </c>
      <c r="J97" s="352">
        <v>-2</v>
      </c>
      <c r="K97" s="353">
        <v>-6.0606060605999996</v>
      </c>
    </row>
    <row r="98" spans="1:11" ht="12.75" customHeight="1">
      <c r="A98" s="376"/>
      <c r="B98" s="325" t="s">
        <v>108</v>
      </c>
      <c r="C98" s="352">
        <v>21527</v>
      </c>
      <c r="D98" s="352">
        <v>33</v>
      </c>
      <c r="E98" s="353">
        <v>0.153531218</v>
      </c>
      <c r="F98" s="352">
        <v>47</v>
      </c>
      <c r="G98" s="352">
        <v>4</v>
      </c>
      <c r="H98" s="353">
        <v>9.3023255813999999</v>
      </c>
      <c r="I98" s="352">
        <v>47</v>
      </c>
      <c r="J98" s="352" t="s">
        <v>431</v>
      </c>
      <c r="K98" s="353" t="s">
        <v>431</v>
      </c>
    </row>
    <row r="99" spans="1:11" ht="12.75" customHeight="1">
      <c r="A99" s="376"/>
      <c r="B99" s="325" t="s">
        <v>107</v>
      </c>
      <c r="C99" s="352">
        <v>22311</v>
      </c>
      <c r="D99" s="352">
        <v>36</v>
      </c>
      <c r="E99" s="353">
        <v>0.1616161616</v>
      </c>
      <c r="F99" s="352">
        <v>32</v>
      </c>
      <c r="G99" s="352">
        <v>7</v>
      </c>
      <c r="H99" s="353">
        <v>28</v>
      </c>
      <c r="I99" s="352" t="s">
        <v>431</v>
      </c>
      <c r="J99" s="352">
        <v>0</v>
      </c>
      <c r="K99" s="353">
        <v>0</v>
      </c>
    </row>
    <row r="100" spans="1:11" ht="12.75" customHeight="1">
      <c r="A100" s="376"/>
      <c r="B100" s="325" t="s">
        <v>106</v>
      </c>
      <c r="C100" s="352">
        <v>2287</v>
      </c>
      <c r="D100" s="352">
        <v>29</v>
      </c>
      <c r="E100" s="353">
        <v>1.2843224092000001</v>
      </c>
      <c r="F100" s="352">
        <v>6</v>
      </c>
      <c r="G100" s="352">
        <v>2</v>
      </c>
      <c r="H100" s="353">
        <v>50</v>
      </c>
      <c r="I100" s="352" t="s">
        <v>431</v>
      </c>
      <c r="J100" s="352">
        <v>0</v>
      </c>
      <c r="K100" s="353">
        <v>0</v>
      </c>
    </row>
    <row r="101" spans="1:11" ht="12.75" customHeight="1">
      <c r="A101" s="376"/>
      <c r="B101" s="325" t="s">
        <v>105</v>
      </c>
      <c r="C101" s="352">
        <v>14093</v>
      </c>
      <c r="D101" s="352">
        <v>386</v>
      </c>
      <c r="E101" s="353">
        <v>2.8160793755000002</v>
      </c>
      <c r="F101" s="352">
        <v>480</v>
      </c>
      <c r="G101" s="352">
        <v>130</v>
      </c>
      <c r="H101" s="353">
        <v>37.142857142899999</v>
      </c>
      <c r="I101" s="352">
        <v>156</v>
      </c>
      <c r="J101" s="352">
        <v>7</v>
      </c>
      <c r="K101" s="353">
        <v>4.6979865772</v>
      </c>
    </row>
    <row r="102" spans="1:11" ht="12.75" customHeight="1">
      <c r="A102" s="376"/>
      <c r="B102" s="325" t="s">
        <v>104</v>
      </c>
      <c r="C102" s="352">
        <v>758</v>
      </c>
      <c r="D102" s="352">
        <v>4</v>
      </c>
      <c r="E102" s="353">
        <v>0.5305039788</v>
      </c>
      <c r="F102" s="354"/>
      <c r="G102" s="354"/>
      <c r="H102" s="354"/>
      <c r="I102" s="354"/>
      <c r="J102" s="354"/>
      <c r="K102" s="354"/>
    </row>
    <row r="103" spans="1:11" ht="12.75" customHeight="1">
      <c r="A103" s="376" t="s">
        <v>142</v>
      </c>
      <c r="B103" s="325" t="s">
        <v>135</v>
      </c>
      <c r="C103" s="352">
        <v>110052</v>
      </c>
      <c r="D103" s="352">
        <v>-672</v>
      </c>
      <c r="E103" s="353">
        <v>-0.60691449009999998</v>
      </c>
      <c r="F103" s="352">
        <v>684</v>
      </c>
      <c r="G103" s="352">
        <v>75</v>
      </c>
      <c r="H103" s="353">
        <v>12.315270935999999</v>
      </c>
      <c r="I103" s="352">
        <v>571</v>
      </c>
      <c r="J103" s="352">
        <v>54</v>
      </c>
      <c r="K103" s="353">
        <v>10.4448742747</v>
      </c>
    </row>
    <row r="104" spans="1:11" ht="12.75" customHeight="1">
      <c r="A104" s="376"/>
      <c r="B104" s="325" t="s">
        <v>109</v>
      </c>
      <c r="C104" s="352">
        <v>38467</v>
      </c>
      <c r="D104" s="352">
        <v>-775</v>
      </c>
      <c r="E104" s="353">
        <v>-1.9749248254</v>
      </c>
      <c r="F104" s="352">
        <v>358</v>
      </c>
      <c r="G104" s="352">
        <v>21</v>
      </c>
      <c r="H104" s="353">
        <v>6.2314540058999999</v>
      </c>
      <c r="I104" s="352">
        <v>204</v>
      </c>
      <c r="J104" s="352">
        <v>59</v>
      </c>
      <c r="K104" s="353">
        <v>40.689655172400002</v>
      </c>
    </row>
    <row r="105" spans="1:11" ht="12.75" customHeight="1">
      <c r="A105" s="376"/>
      <c r="B105" s="325" t="s">
        <v>108</v>
      </c>
      <c r="C105" s="352">
        <v>26307</v>
      </c>
      <c r="D105" s="352">
        <v>132</v>
      </c>
      <c r="E105" s="353">
        <v>0.5042979943</v>
      </c>
      <c r="F105" s="352">
        <v>67</v>
      </c>
      <c r="G105" s="352">
        <v>13</v>
      </c>
      <c r="H105" s="353">
        <v>24.0740740741</v>
      </c>
      <c r="I105" s="352">
        <v>117</v>
      </c>
      <c r="J105" s="352">
        <v>12</v>
      </c>
      <c r="K105" s="353">
        <v>11.4285714286</v>
      </c>
    </row>
    <row r="106" spans="1:11" ht="12.75" customHeight="1">
      <c r="A106" s="376"/>
      <c r="B106" s="325" t="s">
        <v>107</v>
      </c>
      <c r="C106" s="352">
        <v>27419</v>
      </c>
      <c r="D106" s="352">
        <v>-37</v>
      </c>
      <c r="E106" s="353">
        <v>-0.13476107230000001</v>
      </c>
      <c r="F106" s="352">
        <v>31</v>
      </c>
      <c r="G106" s="352">
        <v>0</v>
      </c>
      <c r="H106" s="353">
        <v>0</v>
      </c>
      <c r="I106" s="352">
        <v>25</v>
      </c>
      <c r="J106" s="352">
        <v>2</v>
      </c>
      <c r="K106" s="353">
        <v>8.6956521738999992</v>
      </c>
    </row>
    <row r="107" spans="1:11" ht="12.75" customHeight="1">
      <c r="A107" s="376"/>
      <c r="B107" s="325" t="s">
        <v>106</v>
      </c>
      <c r="C107" s="352">
        <v>3263</v>
      </c>
      <c r="D107" s="352">
        <v>42</v>
      </c>
      <c r="E107" s="353">
        <v>1.3039428748999999</v>
      </c>
      <c r="F107" s="352">
        <v>16</v>
      </c>
      <c r="G107" s="352">
        <v>4</v>
      </c>
      <c r="H107" s="353">
        <v>33.333333333299997</v>
      </c>
      <c r="I107" s="352">
        <v>26</v>
      </c>
      <c r="J107" s="352">
        <v>4</v>
      </c>
      <c r="K107" s="353">
        <v>18.181818181800001</v>
      </c>
    </row>
    <row r="108" spans="1:11" ht="12.75" customHeight="1">
      <c r="A108" s="376"/>
      <c r="B108" s="325" t="s">
        <v>105</v>
      </c>
      <c r="C108" s="352">
        <v>13896</v>
      </c>
      <c r="D108" s="352">
        <v>-15</v>
      </c>
      <c r="E108" s="353">
        <v>-0.10782833729999999</v>
      </c>
      <c r="F108" s="352">
        <v>212</v>
      </c>
      <c r="G108" s="352">
        <v>38</v>
      </c>
      <c r="H108" s="353">
        <v>21.839080459800002</v>
      </c>
      <c r="I108" s="352">
        <v>199</v>
      </c>
      <c r="J108" s="352">
        <v>-23</v>
      </c>
      <c r="K108" s="353">
        <v>-10.3603603604</v>
      </c>
    </row>
    <row r="109" spans="1:11" ht="12.75" customHeight="1">
      <c r="A109" s="376"/>
      <c r="B109" s="325" t="s">
        <v>104</v>
      </c>
      <c r="C109" s="352">
        <v>700</v>
      </c>
      <c r="D109" s="352">
        <v>-19</v>
      </c>
      <c r="E109" s="353">
        <v>-2.6425591099000001</v>
      </c>
      <c r="F109" s="354"/>
      <c r="G109" s="352" t="s">
        <v>431</v>
      </c>
      <c r="H109" s="353" t="s">
        <v>431</v>
      </c>
      <c r="I109" s="354"/>
      <c r="J109" s="354"/>
      <c r="K109" s="354"/>
    </row>
    <row r="110" spans="1:11" ht="12.75" customHeight="1">
      <c r="A110" s="376" t="s">
        <v>342</v>
      </c>
      <c r="B110" s="325" t="s">
        <v>135</v>
      </c>
      <c r="C110" s="352">
        <v>125734</v>
      </c>
      <c r="D110" s="352">
        <v>-662</v>
      </c>
      <c r="E110" s="353">
        <v>-0.52375075159999995</v>
      </c>
      <c r="F110" s="352">
        <v>1282</v>
      </c>
      <c r="G110" s="352">
        <v>144</v>
      </c>
      <c r="H110" s="353">
        <v>12.653778558899999</v>
      </c>
      <c r="I110" s="352">
        <v>563</v>
      </c>
      <c r="J110" s="352">
        <v>70</v>
      </c>
      <c r="K110" s="353">
        <v>14.198782961499999</v>
      </c>
    </row>
    <row r="111" spans="1:11" ht="12.75" customHeight="1">
      <c r="A111" s="376"/>
      <c r="B111" s="325" t="s">
        <v>109</v>
      </c>
      <c r="C111" s="352">
        <v>46482</v>
      </c>
      <c r="D111" s="352">
        <v>-994</v>
      </c>
      <c r="E111" s="353">
        <v>-2.0936894431000002</v>
      </c>
      <c r="F111" s="352">
        <v>616</v>
      </c>
      <c r="G111" s="352">
        <v>53</v>
      </c>
      <c r="H111" s="353">
        <v>9.4138543516999995</v>
      </c>
      <c r="I111" s="352">
        <v>145</v>
      </c>
      <c r="J111" s="352" t="s">
        <v>431</v>
      </c>
      <c r="K111" s="353" t="s">
        <v>431</v>
      </c>
    </row>
    <row r="112" spans="1:11" ht="12.75" customHeight="1">
      <c r="A112" s="376"/>
      <c r="B112" s="325" t="s">
        <v>108</v>
      </c>
      <c r="C112" s="352">
        <v>29517</v>
      </c>
      <c r="D112" s="352">
        <v>73</v>
      </c>
      <c r="E112" s="353">
        <v>0.2479282706</v>
      </c>
      <c r="F112" s="352">
        <v>59</v>
      </c>
      <c r="G112" s="352">
        <v>15</v>
      </c>
      <c r="H112" s="353">
        <v>34.090909090899999</v>
      </c>
      <c r="I112" s="352">
        <v>68</v>
      </c>
      <c r="J112" s="352" t="s">
        <v>431</v>
      </c>
      <c r="K112" s="353" t="s">
        <v>431</v>
      </c>
    </row>
    <row r="113" spans="1:11" ht="12.75" customHeight="1">
      <c r="A113" s="376"/>
      <c r="B113" s="325" t="s">
        <v>107</v>
      </c>
      <c r="C113" s="352">
        <v>29359</v>
      </c>
      <c r="D113" s="352">
        <v>81</v>
      </c>
      <c r="E113" s="353">
        <v>0.27665824169999997</v>
      </c>
      <c r="F113" s="352" t="s">
        <v>431</v>
      </c>
      <c r="G113" s="352" t="s">
        <v>431</v>
      </c>
      <c r="H113" s="353">
        <v>-16.129032258100001</v>
      </c>
      <c r="I113" s="352" t="s">
        <v>431</v>
      </c>
      <c r="J113" s="352" t="s">
        <v>431</v>
      </c>
      <c r="K113" s="353">
        <v>30</v>
      </c>
    </row>
    <row r="114" spans="1:11" ht="12.75" customHeight="1">
      <c r="A114" s="376"/>
      <c r="B114" s="325" t="s">
        <v>106</v>
      </c>
      <c r="C114" s="352">
        <v>2038</v>
      </c>
      <c r="D114" s="352">
        <v>-21</v>
      </c>
      <c r="E114" s="353">
        <v>-1.0199125789000001</v>
      </c>
      <c r="F114" s="352" t="s">
        <v>431</v>
      </c>
      <c r="G114" s="352" t="s">
        <v>431</v>
      </c>
      <c r="H114" s="354"/>
      <c r="I114" s="352" t="s">
        <v>431</v>
      </c>
      <c r="J114" s="352">
        <v>0</v>
      </c>
      <c r="K114" s="353">
        <v>0</v>
      </c>
    </row>
    <row r="115" spans="1:11" ht="12.75" customHeight="1">
      <c r="A115" s="376"/>
      <c r="B115" s="325" t="s">
        <v>105</v>
      </c>
      <c r="C115" s="352">
        <v>18174</v>
      </c>
      <c r="D115" s="352">
        <v>171</v>
      </c>
      <c r="E115" s="353">
        <v>0.9498416931</v>
      </c>
      <c r="F115" s="352">
        <v>579</v>
      </c>
      <c r="G115" s="352">
        <v>79</v>
      </c>
      <c r="H115" s="353">
        <v>15.8</v>
      </c>
      <c r="I115" s="352">
        <v>335</v>
      </c>
      <c r="J115" s="352">
        <v>48</v>
      </c>
      <c r="K115" s="353">
        <v>16.724738676000001</v>
      </c>
    </row>
    <row r="116" spans="1:11" ht="12.75" customHeight="1">
      <c r="A116" s="376"/>
      <c r="B116" s="325" t="s">
        <v>104</v>
      </c>
      <c r="C116" s="352">
        <v>164</v>
      </c>
      <c r="D116" s="352">
        <v>28</v>
      </c>
      <c r="E116" s="353">
        <v>20.588235294099999</v>
      </c>
      <c r="F116" s="354"/>
      <c r="G116" s="354"/>
      <c r="H116" s="354"/>
      <c r="I116" s="354"/>
      <c r="J116" s="354"/>
      <c r="K116" s="354"/>
    </row>
  </sheetData>
  <mergeCells count="20">
    <mergeCell ref="C10:E10"/>
    <mergeCell ref="F10:H10"/>
    <mergeCell ref="I10:K10"/>
    <mergeCell ref="A75:A81"/>
    <mergeCell ref="A9:A11"/>
    <mergeCell ref="A19:A25"/>
    <mergeCell ref="A12:A18"/>
    <mergeCell ref="A26:A32"/>
    <mergeCell ref="A33:A39"/>
    <mergeCell ref="A40:A46"/>
    <mergeCell ref="A47:A53"/>
    <mergeCell ref="A68:A74"/>
    <mergeCell ref="A54:A60"/>
    <mergeCell ref="A61:A67"/>
    <mergeCell ref="C9:K9"/>
    <mergeCell ref="A110:A116"/>
    <mergeCell ref="A103:A109"/>
    <mergeCell ref="A96:A102"/>
    <mergeCell ref="A89:A95"/>
    <mergeCell ref="A82:A8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B76"/>
  <sheetViews>
    <sheetView showGridLines="0" zoomScaleNormal="100" zoomScaleSheetLayoutView="100" workbookViewId="0"/>
  </sheetViews>
  <sheetFormatPr baseColWidth="10" defaultColWidth="10.25" defaultRowHeight="15.95" customHeight="1"/>
  <cols>
    <col min="1" max="1" width="21.125" style="194" bestFit="1" customWidth="1"/>
    <col min="2" max="2" width="73" style="198" customWidth="1"/>
    <col min="3" max="3" width="2.875" style="194" customWidth="1"/>
    <col min="4" max="249" width="10" style="194" customWidth="1"/>
    <col min="250" max="250" width="2.875" style="194" customWidth="1"/>
    <col min="251" max="251" width="21.125" style="194" bestFit="1" customWidth="1"/>
    <col min="252" max="256" width="10.25" style="194"/>
    <col min="257" max="257" width="21.125" style="194" bestFit="1" customWidth="1"/>
    <col min="258" max="258" width="73" style="194" customWidth="1"/>
    <col min="259" max="259" width="2.875" style="194" customWidth="1"/>
    <col min="260" max="505" width="10" style="194" customWidth="1"/>
    <col min="506" max="506" width="2.875" style="194" customWidth="1"/>
    <col min="507" max="507" width="21.125" style="194" bestFit="1" customWidth="1"/>
    <col min="508" max="512" width="10.25" style="194"/>
    <col min="513" max="513" width="21.125" style="194" bestFit="1" customWidth="1"/>
    <col min="514" max="514" width="73" style="194" customWidth="1"/>
    <col min="515" max="515" width="2.875" style="194" customWidth="1"/>
    <col min="516" max="761" width="10" style="194" customWidth="1"/>
    <col min="762" max="762" width="2.875" style="194" customWidth="1"/>
    <col min="763" max="763" width="21.125" style="194" bestFit="1" customWidth="1"/>
    <col min="764" max="768" width="10.25" style="194"/>
    <col min="769" max="769" width="21.125" style="194" bestFit="1" customWidth="1"/>
    <col min="770" max="770" width="73" style="194" customWidth="1"/>
    <col min="771" max="771" width="2.875" style="194" customWidth="1"/>
    <col min="772" max="1017" width="10" style="194" customWidth="1"/>
    <col min="1018" max="1018" width="2.875" style="194" customWidth="1"/>
    <col min="1019" max="1019" width="21.125" style="194" bestFit="1" customWidth="1"/>
    <col min="1020" max="1024" width="10.25" style="194"/>
    <col min="1025" max="1025" width="21.125" style="194" bestFit="1" customWidth="1"/>
    <col min="1026" max="1026" width="73" style="194" customWidth="1"/>
    <col min="1027" max="1027" width="2.875" style="194" customWidth="1"/>
    <col min="1028" max="1273" width="10" style="194" customWidth="1"/>
    <col min="1274" max="1274" width="2.875" style="194" customWidth="1"/>
    <col min="1275" max="1275" width="21.125" style="194" bestFit="1" customWidth="1"/>
    <col min="1276" max="1280" width="10.25" style="194"/>
    <col min="1281" max="1281" width="21.125" style="194" bestFit="1" customWidth="1"/>
    <col min="1282" max="1282" width="73" style="194" customWidth="1"/>
    <col min="1283" max="1283" width="2.875" style="194" customWidth="1"/>
    <col min="1284" max="1529" width="10" style="194" customWidth="1"/>
    <col min="1530" max="1530" width="2.875" style="194" customWidth="1"/>
    <col min="1531" max="1531" width="21.125" style="194" bestFit="1" customWidth="1"/>
    <col min="1532" max="1536" width="10.25" style="194"/>
    <col min="1537" max="1537" width="21.125" style="194" bestFit="1" customWidth="1"/>
    <col min="1538" max="1538" width="73" style="194" customWidth="1"/>
    <col min="1539" max="1539" width="2.875" style="194" customWidth="1"/>
    <col min="1540" max="1785" width="10" style="194" customWidth="1"/>
    <col min="1786" max="1786" width="2.875" style="194" customWidth="1"/>
    <col min="1787" max="1787" width="21.125" style="194" bestFit="1" customWidth="1"/>
    <col min="1788" max="1792" width="10.25" style="194"/>
    <col min="1793" max="1793" width="21.125" style="194" bestFit="1" customWidth="1"/>
    <col min="1794" max="1794" width="73" style="194" customWidth="1"/>
    <col min="1795" max="1795" width="2.875" style="194" customWidth="1"/>
    <col min="1796" max="2041" width="10" style="194" customWidth="1"/>
    <col min="2042" max="2042" width="2.875" style="194" customWidth="1"/>
    <col min="2043" max="2043" width="21.125" style="194" bestFit="1" customWidth="1"/>
    <col min="2044" max="2048" width="10.25" style="194"/>
    <col min="2049" max="2049" width="21.125" style="194" bestFit="1" customWidth="1"/>
    <col min="2050" max="2050" width="73" style="194" customWidth="1"/>
    <col min="2051" max="2051" width="2.875" style="194" customWidth="1"/>
    <col min="2052" max="2297" width="10" style="194" customWidth="1"/>
    <col min="2298" max="2298" width="2.875" style="194" customWidth="1"/>
    <col min="2299" max="2299" width="21.125" style="194" bestFit="1" customWidth="1"/>
    <col min="2300" max="2304" width="10.25" style="194"/>
    <col min="2305" max="2305" width="21.125" style="194" bestFit="1" customWidth="1"/>
    <col min="2306" max="2306" width="73" style="194" customWidth="1"/>
    <col min="2307" max="2307" width="2.875" style="194" customWidth="1"/>
    <col min="2308" max="2553" width="10" style="194" customWidth="1"/>
    <col min="2554" max="2554" width="2.875" style="194" customWidth="1"/>
    <col min="2555" max="2555" width="21.125" style="194" bestFit="1" customWidth="1"/>
    <col min="2556" max="2560" width="10.25" style="194"/>
    <col min="2561" max="2561" width="21.125" style="194" bestFit="1" customWidth="1"/>
    <col min="2562" max="2562" width="73" style="194" customWidth="1"/>
    <col min="2563" max="2563" width="2.875" style="194" customWidth="1"/>
    <col min="2564" max="2809" width="10" style="194" customWidth="1"/>
    <col min="2810" max="2810" width="2.875" style="194" customWidth="1"/>
    <col min="2811" max="2811" width="21.125" style="194" bestFit="1" customWidth="1"/>
    <col min="2812" max="2816" width="10.25" style="194"/>
    <col min="2817" max="2817" width="21.125" style="194" bestFit="1" customWidth="1"/>
    <col min="2818" max="2818" width="73" style="194" customWidth="1"/>
    <col min="2819" max="2819" width="2.875" style="194" customWidth="1"/>
    <col min="2820" max="3065" width="10" style="194" customWidth="1"/>
    <col min="3066" max="3066" width="2.875" style="194" customWidth="1"/>
    <col min="3067" max="3067" width="21.125" style="194" bestFit="1" customWidth="1"/>
    <col min="3068" max="3072" width="10.25" style="194"/>
    <col min="3073" max="3073" width="21.125" style="194" bestFit="1" customWidth="1"/>
    <col min="3074" max="3074" width="73" style="194" customWidth="1"/>
    <col min="3075" max="3075" width="2.875" style="194" customWidth="1"/>
    <col min="3076" max="3321" width="10" style="194" customWidth="1"/>
    <col min="3322" max="3322" width="2.875" style="194" customWidth="1"/>
    <col min="3323" max="3323" width="21.125" style="194" bestFit="1" customWidth="1"/>
    <col min="3324" max="3328" width="10.25" style="194"/>
    <col min="3329" max="3329" width="21.125" style="194" bestFit="1" customWidth="1"/>
    <col min="3330" max="3330" width="73" style="194" customWidth="1"/>
    <col min="3331" max="3331" width="2.875" style="194" customWidth="1"/>
    <col min="3332" max="3577" width="10" style="194" customWidth="1"/>
    <col min="3578" max="3578" width="2.875" style="194" customWidth="1"/>
    <col min="3579" max="3579" width="21.125" style="194" bestFit="1" customWidth="1"/>
    <col min="3580" max="3584" width="10.25" style="194"/>
    <col min="3585" max="3585" width="21.125" style="194" bestFit="1" customWidth="1"/>
    <col min="3586" max="3586" width="73" style="194" customWidth="1"/>
    <col min="3587" max="3587" width="2.875" style="194" customWidth="1"/>
    <col min="3588" max="3833" width="10" style="194" customWidth="1"/>
    <col min="3834" max="3834" width="2.875" style="194" customWidth="1"/>
    <col min="3835" max="3835" width="21.125" style="194" bestFit="1" customWidth="1"/>
    <col min="3836" max="3840" width="10.25" style="194"/>
    <col min="3841" max="3841" width="21.125" style="194" bestFit="1" customWidth="1"/>
    <col min="3842" max="3842" width="73" style="194" customWidth="1"/>
    <col min="3843" max="3843" width="2.875" style="194" customWidth="1"/>
    <col min="3844" max="4089" width="10" style="194" customWidth="1"/>
    <col min="4090" max="4090" width="2.875" style="194" customWidth="1"/>
    <col min="4091" max="4091" width="21.125" style="194" bestFit="1" customWidth="1"/>
    <col min="4092" max="4096" width="10.25" style="194"/>
    <col min="4097" max="4097" width="21.125" style="194" bestFit="1" customWidth="1"/>
    <col min="4098" max="4098" width="73" style="194" customWidth="1"/>
    <col min="4099" max="4099" width="2.875" style="194" customWidth="1"/>
    <col min="4100" max="4345" width="10" style="194" customWidth="1"/>
    <col min="4346" max="4346" width="2.875" style="194" customWidth="1"/>
    <col min="4347" max="4347" width="21.125" style="194" bestFit="1" customWidth="1"/>
    <col min="4348" max="4352" width="10.25" style="194"/>
    <col min="4353" max="4353" width="21.125" style="194" bestFit="1" customWidth="1"/>
    <col min="4354" max="4354" width="73" style="194" customWidth="1"/>
    <col min="4355" max="4355" width="2.875" style="194" customWidth="1"/>
    <col min="4356" max="4601" width="10" style="194" customWidth="1"/>
    <col min="4602" max="4602" width="2.875" style="194" customWidth="1"/>
    <col min="4603" max="4603" width="21.125" style="194" bestFit="1" customWidth="1"/>
    <col min="4604" max="4608" width="10.25" style="194"/>
    <col min="4609" max="4609" width="21.125" style="194" bestFit="1" customWidth="1"/>
    <col min="4610" max="4610" width="73" style="194" customWidth="1"/>
    <col min="4611" max="4611" width="2.875" style="194" customWidth="1"/>
    <col min="4612" max="4857" width="10" style="194" customWidth="1"/>
    <col min="4858" max="4858" width="2.875" style="194" customWidth="1"/>
    <col min="4859" max="4859" width="21.125" style="194" bestFit="1" customWidth="1"/>
    <col min="4860" max="4864" width="10.25" style="194"/>
    <col min="4865" max="4865" width="21.125" style="194" bestFit="1" customWidth="1"/>
    <col min="4866" max="4866" width="73" style="194" customWidth="1"/>
    <col min="4867" max="4867" width="2.875" style="194" customWidth="1"/>
    <col min="4868" max="5113" width="10" style="194" customWidth="1"/>
    <col min="5114" max="5114" width="2.875" style="194" customWidth="1"/>
    <col min="5115" max="5115" width="21.125" style="194" bestFit="1" customWidth="1"/>
    <col min="5116" max="5120" width="10.25" style="194"/>
    <col min="5121" max="5121" width="21.125" style="194" bestFit="1" customWidth="1"/>
    <col min="5122" max="5122" width="73" style="194" customWidth="1"/>
    <col min="5123" max="5123" width="2.875" style="194" customWidth="1"/>
    <col min="5124" max="5369" width="10" style="194" customWidth="1"/>
    <col min="5370" max="5370" width="2.875" style="194" customWidth="1"/>
    <col min="5371" max="5371" width="21.125" style="194" bestFit="1" customWidth="1"/>
    <col min="5372" max="5376" width="10.25" style="194"/>
    <col min="5377" max="5377" width="21.125" style="194" bestFit="1" customWidth="1"/>
    <col min="5378" max="5378" width="73" style="194" customWidth="1"/>
    <col min="5379" max="5379" width="2.875" style="194" customWidth="1"/>
    <col min="5380" max="5625" width="10" style="194" customWidth="1"/>
    <col min="5626" max="5626" width="2.875" style="194" customWidth="1"/>
    <col min="5627" max="5627" width="21.125" style="194" bestFit="1" customWidth="1"/>
    <col min="5628" max="5632" width="10.25" style="194"/>
    <col min="5633" max="5633" width="21.125" style="194" bestFit="1" customWidth="1"/>
    <col min="5634" max="5634" width="73" style="194" customWidth="1"/>
    <col min="5635" max="5635" width="2.875" style="194" customWidth="1"/>
    <col min="5636" max="5881" width="10" style="194" customWidth="1"/>
    <col min="5882" max="5882" width="2.875" style="194" customWidth="1"/>
    <col min="5883" max="5883" width="21.125" style="194" bestFit="1" customWidth="1"/>
    <col min="5884" max="5888" width="10.25" style="194"/>
    <col min="5889" max="5889" width="21.125" style="194" bestFit="1" customWidth="1"/>
    <col min="5890" max="5890" width="73" style="194" customWidth="1"/>
    <col min="5891" max="5891" width="2.875" style="194" customWidth="1"/>
    <col min="5892" max="6137" width="10" style="194" customWidth="1"/>
    <col min="6138" max="6138" width="2.875" style="194" customWidth="1"/>
    <col min="6139" max="6139" width="21.125" style="194" bestFit="1" customWidth="1"/>
    <col min="6140" max="6144" width="10.25" style="194"/>
    <col min="6145" max="6145" width="21.125" style="194" bestFit="1" customWidth="1"/>
    <col min="6146" max="6146" width="73" style="194" customWidth="1"/>
    <col min="6147" max="6147" width="2.875" style="194" customWidth="1"/>
    <col min="6148" max="6393" width="10" style="194" customWidth="1"/>
    <col min="6394" max="6394" width="2.875" style="194" customWidth="1"/>
    <col min="6395" max="6395" width="21.125" style="194" bestFit="1" customWidth="1"/>
    <col min="6396" max="6400" width="10.25" style="194"/>
    <col min="6401" max="6401" width="21.125" style="194" bestFit="1" customWidth="1"/>
    <col min="6402" max="6402" width="73" style="194" customWidth="1"/>
    <col min="6403" max="6403" width="2.875" style="194" customWidth="1"/>
    <col min="6404" max="6649" width="10" style="194" customWidth="1"/>
    <col min="6650" max="6650" width="2.875" style="194" customWidth="1"/>
    <col min="6651" max="6651" width="21.125" style="194" bestFit="1" customWidth="1"/>
    <col min="6652" max="6656" width="10.25" style="194"/>
    <col min="6657" max="6657" width="21.125" style="194" bestFit="1" customWidth="1"/>
    <col min="6658" max="6658" width="73" style="194" customWidth="1"/>
    <col min="6659" max="6659" width="2.875" style="194" customWidth="1"/>
    <col min="6660" max="6905" width="10" style="194" customWidth="1"/>
    <col min="6906" max="6906" width="2.875" style="194" customWidth="1"/>
    <col min="6907" max="6907" width="21.125" style="194" bestFit="1" customWidth="1"/>
    <col min="6908" max="6912" width="10.25" style="194"/>
    <col min="6913" max="6913" width="21.125" style="194" bestFit="1" customWidth="1"/>
    <col min="6914" max="6914" width="73" style="194" customWidth="1"/>
    <col min="6915" max="6915" width="2.875" style="194" customWidth="1"/>
    <col min="6916" max="7161" width="10" style="194" customWidth="1"/>
    <col min="7162" max="7162" width="2.875" style="194" customWidth="1"/>
    <col min="7163" max="7163" width="21.125" style="194" bestFit="1" customWidth="1"/>
    <col min="7164" max="7168" width="10.25" style="194"/>
    <col min="7169" max="7169" width="21.125" style="194" bestFit="1" customWidth="1"/>
    <col min="7170" max="7170" width="73" style="194" customWidth="1"/>
    <col min="7171" max="7171" width="2.875" style="194" customWidth="1"/>
    <col min="7172" max="7417" width="10" style="194" customWidth="1"/>
    <col min="7418" max="7418" width="2.875" style="194" customWidth="1"/>
    <col min="7419" max="7419" width="21.125" style="194" bestFit="1" customWidth="1"/>
    <col min="7420" max="7424" width="10.25" style="194"/>
    <col min="7425" max="7425" width="21.125" style="194" bestFit="1" customWidth="1"/>
    <col min="7426" max="7426" width="73" style="194" customWidth="1"/>
    <col min="7427" max="7427" width="2.875" style="194" customWidth="1"/>
    <col min="7428" max="7673" width="10" style="194" customWidth="1"/>
    <col min="7674" max="7674" width="2.875" style="194" customWidth="1"/>
    <col min="7675" max="7675" width="21.125" style="194" bestFit="1" customWidth="1"/>
    <col min="7676" max="7680" width="10.25" style="194"/>
    <col min="7681" max="7681" width="21.125" style="194" bestFit="1" customWidth="1"/>
    <col min="7682" max="7682" width="73" style="194" customWidth="1"/>
    <col min="7683" max="7683" width="2.875" style="194" customWidth="1"/>
    <col min="7684" max="7929" width="10" style="194" customWidth="1"/>
    <col min="7930" max="7930" width="2.875" style="194" customWidth="1"/>
    <col min="7931" max="7931" width="21.125" style="194" bestFit="1" customWidth="1"/>
    <col min="7932" max="7936" width="10.25" style="194"/>
    <col min="7937" max="7937" width="21.125" style="194" bestFit="1" customWidth="1"/>
    <col min="7938" max="7938" width="73" style="194" customWidth="1"/>
    <col min="7939" max="7939" width="2.875" style="194" customWidth="1"/>
    <col min="7940" max="8185" width="10" style="194" customWidth="1"/>
    <col min="8186" max="8186" width="2.875" style="194" customWidth="1"/>
    <col min="8187" max="8187" width="21.125" style="194" bestFit="1" customWidth="1"/>
    <col min="8188" max="8192" width="10.25" style="194"/>
    <col min="8193" max="8193" width="21.125" style="194" bestFit="1" customWidth="1"/>
    <col min="8194" max="8194" width="73" style="194" customWidth="1"/>
    <col min="8195" max="8195" width="2.875" style="194" customWidth="1"/>
    <col min="8196" max="8441" width="10" style="194" customWidth="1"/>
    <col min="8442" max="8442" width="2.875" style="194" customWidth="1"/>
    <col min="8443" max="8443" width="21.125" style="194" bestFit="1" customWidth="1"/>
    <col min="8444" max="8448" width="10.25" style="194"/>
    <col min="8449" max="8449" width="21.125" style="194" bestFit="1" customWidth="1"/>
    <col min="8450" max="8450" width="73" style="194" customWidth="1"/>
    <col min="8451" max="8451" width="2.875" style="194" customWidth="1"/>
    <col min="8452" max="8697" width="10" style="194" customWidth="1"/>
    <col min="8698" max="8698" width="2.875" style="194" customWidth="1"/>
    <col min="8699" max="8699" width="21.125" style="194" bestFit="1" customWidth="1"/>
    <col min="8700" max="8704" width="10.25" style="194"/>
    <col min="8705" max="8705" width="21.125" style="194" bestFit="1" customWidth="1"/>
    <col min="8706" max="8706" width="73" style="194" customWidth="1"/>
    <col min="8707" max="8707" width="2.875" style="194" customWidth="1"/>
    <col min="8708" max="8953" width="10" style="194" customWidth="1"/>
    <col min="8954" max="8954" width="2.875" style="194" customWidth="1"/>
    <col min="8955" max="8955" width="21.125" style="194" bestFit="1" customWidth="1"/>
    <col min="8956" max="8960" width="10.25" style="194"/>
    <col min="8961" max="8961" width="21.125" style="194" bestFit="1" customWidth="1"/>
    <col min="8962" max="8962" width="73" style="194" customWidth="1"/>
    <col min="8963" max="8963" width="2.875" style="194" customWidth="1"/>
    <col min="8964" max="9209" width="10" style="194" customWidth="1"/>
    <col min="9210" max="9210" width="2.875" style="194" customWidth="1"/>
    <col min="9211" max="9211" width="21.125" style="194" bestFit="1" customWidth="1"/>
    <col min="9212" max="9216" width="10.25" style="194"/>
    <col min="9217" max="9217" width="21.125" style="194" bestFit="1" customWidth="1"/>
    <col min="9218" max="9218" width="73" style="194" customWidth="1"/>
    <col min="9219" max="9219" width="2.875" style="194" customWidth="1"/>
    <col min="9220" max="9465" width="10" style="194" customWidth="1"/>
    <col min="9466" max="9466" width="2.875" style="194" customWidth="1"/>
    <col min="9467" max="9467" width="21.125" style="194" bestFit="1" customWidth="1"/>
    <col min="9468" max="9472" width="10.25" style="194"/>
    <col min="9473" max="9473" width="21.125" style="194" bestFit="1" customWidth="1"/>
    <col min="9474" max="9474" width="73" style="194" customWidth="1"/>
    <col min="9475" max="9475" width="2.875" style="194" customWidth="1"/>
    <col min="9476" max="9721" width="10" style="194" customWidth="1"/>
    <col min="9722" max="9722" width="2.875" style="194" customWidth="1"/>
    <col min="9723" max="9723" width="21.125" style="194" bestFit="1" customWidth="1"/>
    <col min="9724" max="9728" width="10.25" style="194"/>
    <col min="9729" max="9729" width="21.125" style="194" bestFit="1" customWidth="1"/>
    <col min="9730" max="9730" width="73" style="194" customWidth="1"/>
    <col min="9731" max="9731" width="2.875" style="194" customWidth="1"/>
    <col min="9732" max="9977" width="10" style="194" customWidth="1"/>
    <col min="9978" max="9978" width="2.875" style="194" customWidth="1"/>
    <col min="9979" max="9979" width="21.125" style="194" bestFit="1" customWidth="1"/>
    <col min="9980" max="9984" width="10.25" style="194"/>
    <col min="9985" max="9985" width="21.125" style="194" bestFit="1" customWidth="1"/>
    <col min="9986" max="9986" width="73" style="194" customWidth="1"/>
    <col min="9987" max="9987" width="2.875" style="194" customWidth="1"/>
    <col min="9988" max="10233" width="10" style="194" customWidth="1"/>
    <col min="10234" max="10234" width="2.875" style="194" customWidth="1"/>
    <col min="10235" max="10235" width="21.125" style="194" bestFit="1" customWidth="1"/>
    <col min="10236" max="10240" width="10.25" style="194"/>
    <col min="10241" max="10241" width="21.125" style="194" bestFit="1" customWidth="1"/>
    <col min="10242" max="10242" width="73" style="194" customWidth="1"/>
    <col min="10243" max="10243" width="2.875" style="194" customWidth="1"/>
    <col min="10244" max="10489" width="10" style="194" customWidth="1"/>
    <col min="10490" max="10490" width="2.875" style="194" customWidth="1"/>
    <col min="10491" max="10491" width="21.125" style="194" bestFit="1" customWidth="1"/>
    <col min="10492" max="10496" width="10.25" style="194"/>
    <col min="10497" max="10497" width="21.125" style="194" bestFit="1" customWidth="1"/>
    <col min="10498" max="10498" width="73" style="194" customWidth="1"/>
    <col min="10499" max="10499" width="2.875" style="194" customWidth="1"/>
    <col min="10500" max="10745" width="10" style="194" customWidth="1"/>
    <col min="10746" max="10746" width="2.875" style="194" customWidth="1"/>
    <col min="10747" max="10747" width="21.125" style="194" bestFit="1" customWidth="1"/>
    <col min="10748" max="10752" width="10.25" style="194"/>
    <col min="10753" max="10753" width="21.125" style="194" bestFit="1" customWidth="1"/>
    <col min="10754" max="10754" width="73" style="194" customWidth="1"/>
    <col min="10755" max="10755" width="2.875" style="194" customWidth="1"/>
    <col min="10756" max="11001" width="10" style="194" customWidth="1"/>
    <col min="11002" max="11002" width="2.875" style="194" customWidth="1"/>
    <col min="11003" max="11003" width="21.125" style="194" bestFit="1" customWidth="1"/>
    <col min="11004" max="11008" width="10.25" style="194"/>
    <col min="11009" max="11009" width="21.125" style="194" bestFit="1" customWidth="1"/>
    <col min="11010" max="11010" width="73" style="194" customWidth="1"/>
    <col min="11011" max="11011" width="2.875" style="194" customWidth="1"/>
    <col min="11012" max="11257" width="10" style="194" customWidth="1"/>
    <col min="11258" max="11258" width="2.875" style="194" customWidth="1"/>
    <col min="11259" max="11259" width="21.125" style="194" bestFit="1" customWidth="1"/>
    <col min="11260" max="11264" width="10.25" style="194"/>
    <col min="11265" max="11265" width="21.125" style="194" bestFit="1" customWidth="1"/>
    <col min="11266" max="11266" width="73" style="194" customWidth="1"/>
    <col min="11267" max="11267" width="2.875" style="194" customWidth="1"/>
    <col min="11268" max="11513" width="10" style="194" customWidth="1"/>
    <col min="11514" max="11514" width="2.875" style="194" customWidth="1"/>
    <col min="11515" max="11515" width="21.125" style="194" bestFit="1" customWidth="1"/>
    <col min="11516" max="11520" width="10.25" style="194"/>
    <col min="11521" max="11521" width="21.125" style="194" bestFit="1" customWidth="1"/>
    <col min="11522" max="11522" width="73" style="194" customWidth="1"/>
    <col min="11523" max="11523" width="2.875" style="194" customWidth="1"/>
    <col min="11524" max="11769" width="10" style="194" customWidth="1"/>
    <col min="11770" max="11770" width="2.875" style="194" customWidth="1"/>
    <col min="11771" max="11771" width="21.125" style="194" bestFit="1" customWidth="1"/>
    <col min="11772" max="11776" width="10.25" style="194"/>
    <col min="11777" max="11777" width="21.125" style="194" bestFit="1" customWidth="1"/>
    <col min="11778" max="11778" width="73" style="194" customWidth="1"/>
    <col min="11779" max="11779" width="2.875" style="194" customWidth="1"/>
    <col min="11780" max="12025" width="10" style="194" customWidth="1"/>
    <col min="12026" max="12026" width="2.875" style="194" customWidth="1"/>
    <col min="12027" max="12027" width="21.125" style="194" bestFit="1" customWidth="1"/>
    <col min="12028" max="12032" width="10.25" style="194"/>
    <col min="12033" max="12033" width="21.125" style="194" bestFit="1" customWidth="1"/>
    <col min="12034" max="12034" width="73" style="194" customWidth="1"/>
    <col min="12035" max="12035" width="2.875" style="194" customWidth="1"/>
    <col min="12036" max="12281" width="10" style="194" customWidth="1"/>
    <col min="12282" max="12282" width="2.875" style="194" customWidth="1"/>
    <col min="12283" max="12283" width="21.125" style="194" bestFit="1" customWidth="1"/>
    <col min="12284" max="12288" width="10.25" style="194"/>
    <col min="12289" max="12289" width="21.125" style="194" bestFit="1" customWidth="1"/>
    <col min="12290" max="12290" width="73" style="194" customWidth="1"/>
    <col min="12291" max="12291" width="2.875" style="194" customWidth="1"/>
    <col min="12292" max="12537" width="10" style="194" customWidth="1"/>
    <col min="12538" max="12538" width="2.875" style="194" customWidth="1"/>
    <col min="12539" max="12539" width="21.125" style="194" bestFit="1" customWidth="1"/>
    <col min="12540" max="12544" width="10.25" style="194"/>
    <col min="12545" max="12545" width="21.125" style="194" bestFit="1" customWidth="1"/>
    <col min="12546" max="12546" width="73" style="194" customWidth="1"/>
    <col min="12547" max="12547" width="2.875" style="194" customWidth="1"/>
    <col min="12548" max="12793" width="10" style="194" customWidth="1"/>
    <col min="12794" max="12794" width="2.875" style="194" customWidth="1"/>
    <col min="12795" max="12795" width="21.125" style="194" bestFit="1" customWidth="1"/>
    <col min="12796" max="12800" width="10.25" style="194"/>
    <col min="12801" max="12801" width="21.125" style="194" bestFit="1" customWidth="1"/>
    <col min="12802" max="12802" width="73" style="194" customWidth="1"/>
    <col min="12803" max="12803" width="2.875" style="194" customWidth="1"/>
    <col min="12804" max="13049" width="10" style="194" customWidth="1"/>
    <col min="13050" max="13050" width="2.875" style="194" customWidth="1"/>
    <col min="13051" max="13051" width="21.125" style="194" bestFit="1" customWidth="1"/>
    <col min="13052" max="13056" width="10.25" style="194"/>
    <col min="13057" max="13057" width="21.125" style="194" bestFit="1" customWidth="1"/>
    <col min="13058" max="13058" width="73" style="194" customWidth="1"/>
    <col min="13059" max="13059" width="2.875" style="194" customWidth="1"/>
    <col min="13060" max="13305" width="10" style="194" customWidth="1"/>
    <col min="13306" max="13306" width="2.875" style="194" customWidth="1"/>
    <col min="13307" max="13307" width="21.125" style="194" bestFit="1" customWidth="1"/>
    <col min="13308" max="13312" width="10.25" style="194"/>
    <col min="13313" max="13313" width="21.125" style="194" bestFit="1" customWidth="1"/>
    <col min="13314" max="13314" width="73" style="194" customWidth="1"/>
    <col min="13315" max="13315" width="2.875" style="194" customWidth="1"/>
    <col min="13316" max="13561" width="10" style="194" customWidth="1"/>
    <col min="13562" max="13562" width="2.875" style="194" customWidth="1"/>
    <col min="13563" max="13563" width="21.125" style="194" bestFit="1" customWidth="1"/>
    <col min="13564" max="13568" width="10.25" style="194"/>
    <col min="13569" max="13569" width="21.125" style="194" bestFit="1" customWidth="1"/>
    <col min="13570" max="13570" width="73" style="194" customWidth="1"/>
    <col min="13571" max="13571" width="2.875" style="194" customWidth="1"/>
    <col min="13572" max="13817" width="10" style="194" customWidth="1"/>
    <col min="13818" max="13818" width="2.875" style="194" customWidth="1"/>
    <col min="13819" max="13819" width="21.125" style="194" bestFit="1" customWidth="1"/>
    <col min="13820" max="13824" width="10.25" style="194"/>
    <col min="13825" max="13825" width="21.125" style="194" bestFit="1" customWidth="1"/>
    <col min="13826" max="13826" width="73" style="194" customWidth="1"/>
    <col min="13827" max="13827" width="2.875" style="194" customWidth="1"/>
    <col min="13828" max="14073" width="10" style="194" customWidth="1"/>
    <col min="14074" max="14074" width="2.875" style="194" customWidth="1"/>
    <col min="14075" max="14075" width="21.125" style="194" bestFit="1" customWidth="1"/>
    <col min="14076" max="14080" width="10.25" style="194"/>
    <col min="14081" max="14081" width="21.125" style="194" bestFit="1" customWidth="1"/>
    <col min="14082" max="14082" width="73" style="194" customWidth="1"/>
    <col min="14083" max="14083" width="2.875" style="194" customWidth="1"/>
    <col min="14084" max="14329" width="10" style="194" customWidth="1"/>
    <col min="14330" max="14330" width="2.875" style="194" customWidth="1"/>
    <col min="14331" max="14331" width="21.125" style="194" bestFit="1" customWidth="1"/>
    <col min="14332" max="14336" width="10.25" style="194"/>
    <col min="14337" max="14337" width="21.125" style="194" bestFit="1" customWidth="1"/>
    <col min="14338" max="14338" width="73" style="194" customWidth="1"/>
    <col min="14339" max="14339" width="2.875" style="194" customWidth="1"/>
    <col min="14340" max="14585" width="10" style="194" customWidth="1"/>
    <col min="14586" max="14586" width="2.875" style="194" customWidth="1"/>
    <col min="14587" max="14587" width="21.125" style="194" bestFit="1" customWidth="1"/>
    <col min="14588" max="14592" width="10.25" style="194"/>
    <col min="14593" max="14593" width="21.125" style="194" bestFit="1" customWidth="1"/>
    <col min="14594" max="14594" width="73" style="194" customWidth="1"/>
    <col min="14595" max="14595" width="2.875" style="194" customWidth="1"/>
    <col min="14596" max="14841" width="10" style="194" customWidth="1"/>
    <col min="14842" max="14842" width="2.875" style="194" customWidth="1"/>
    <col min="14843" max="14843" width="21.125" style="194" bestFit="1" customWidth="1"/>
    <col min="14844" max="14848" width="10.25" style="194"/>
    <col min="14849" max="14849" width="21.125" style="194" bestFit="1" customWidth="1"/>
    <col min="14850" max="14850" width="73" style="194" customWidth="1"/>
    <col min="14851" max="14851" width="2.875" style="194" customWidth="1"/>
    <col min="14852" max="15097" width="10" style="194" customWidth="1"/>
    <col min="15098" max="15098" width="2.875" style="194" customWidth="1"/>
    <col min="15099" max="15099" width="21.125" style="194" bestFit="1" customWidth="1"/>
    <col min="15100" max="15104" width="10.25" style="194"/>
    <col min="15105" max="15105" width="21.125" style="194" bestFit="1" customWidth="1"/>
    <col min="15106" max="15106" width="73" style="194" customWidth="1"/>
    <col min="15107" max="15107" width="2.875" style="194" customWidth="1"/>
    <col min="15108" max="15353" width="10" style="194" customWidth="1"/>
    <col min="15354" max="15354" width="2.875" style="194" customWidth="1"/>
    <col min="15355" max="15355" width="21.125" style="194" bestFit="1" customWidth="1"/>
    <col min="15356" max="15360" width="10.25" style="194"/>
    <col min="15361" max="15361" width="21.125" style="194" bestFit="1" customWidth="1"/>
    <col min="15362" max="15362" width="73" style="194" customWidth="1"/>
    <col min="15363" max="15363" width="2.875" style="194" customWidth="1"/>
    <col min="15364" max="15609" width="10" style="194" customWidth="1"/>
    <col min="15610" max="15610" width="2.875" style="194" customWidth="1"/>
    <col min="15611" max="15611" width="21.125" style="194" bestFit="1" customWidth="1"/>
    <col min="15612" max="15616" width="10.25" style="194"/>
    <col min="15617" max="15617" width="21.125" style="194" bestFit="1" customWidth="1"/>
    <col min="15618" max="15618" width="73" style="194" customWidth="1"/>
    <col min="15619" max="15619" width="2.875" style="194" customWidth="1"/>
    <col min="15620" max="15865" width="10" style="194" customWidth="1"/>
    <col min="15866" max="15866" width="2.875" style="194" customWidth="1"/>
    <col min="15867" max="15867" width="21.125" style="194" bestFit="1" customWidth="1"/>
    <col min="15868" max="15872" width="10.25" style="194"/>
    <col min="15873" max="15873" width="21.125" style="194" bestFit="1" customWidth="1"/>
    <col min="15874" max="15874" width="73" style="194" customWidth="1"/>
    <col min="15875" max="15875" width="2.875" style="194" customWidth="1"/>
    <col min="15876" max="16121" width="10" style="194" customWidth="1"/>
    <col min="16122" max="16122" width="2.875" style="194" customWidth="1"/>
    <col min="16123" max="16123" width="21.125" style="194" bestFit="1" customWidth="1"/>
    <col min="16124" max="16128" width="10.25" style="194"/>
    <col min="16129" max="16129" width="21.125" style="194" bestFit="1" customWidth="1"/>
    <col min="16130" max="16130" width="73" style="194" customWidth="1"/>
    <col min="16131" max="16131" width="2.875" style="194" customWidth="1"/>
    <col min="16132" max="16377" width="10" style="194" customWidth="1"/>
    <col min="16378" max="16378" width="2.875" style="194" customWidth="1"/>
    <col min="16379" max="16379" width="21.125" style="194" bestFit="1" customWidth="1"/>
    <col min="16380" max="16384" width="10.25" style="194"/>
  </cols>
  <sheetData>
    <row r="1" spans="1:2" ht="36" customHeight="1">
      <c r="A1" s="312"/>
      <c r="B1" s="301" t="s">
        <v>16</v>
      </c>
    </row>
    <row r="2" spans="1:2" ht="15" customHeight="1">
      <c r="B2" s="195" t="s">
        <v>307</v>
      </c>
    </row>
    <row r="3" spans="1:2" ht="12.75" customHeight="1">
      <c r="A3" s="196" t="s">
        <v>308</v>
      </c>
      <c r="B3" s="197"/>
    </row>
    <row r="4" spans="1:2" ht="12.75" customHeight="1"/>
    <row r="5" spans="1:2" ht="12.75" customHeight="1">
      <c r="A5" s="199" t="s">
        <v>309</v>
      </c>
      <c r="B5" s="200"/>
    </row>
    <row r="6" spans="1:2" ht="12.75" customHeight="1">
      <c r="A6" s="199" t="s">
        <v>310</v>
      </c>
      <c r="B6" s="200"/>
    </row>
    <row r="7" spans="1:2" ht="12.75" customHeight="1">
      <c r="A7" s="199" t="s">
        <v>311</v>
      </c>
      <c r="B7" s="200"/>
    </row>
    <row r="8" spans="1:2" ht="12.75" customHeight="1">
      <c r="A8" s="201"/>
      <c r="B8" s="200"/>
    </row>
    <row r="9" spans="1:2" ht="12.75" customHeight="1">
      <c r="A9" s="201"/>
      <c r="B9" s="200"/>
    </row>
    <row r="10" spans="1:2" ht="12.75" customHeight="1">
      <c r="A10" s="201"/>
      <c r="B10" s="200"/>
    </row>
    <row r="11" spans="1:2" ht="12.75" customHeight="1">
      <c r="A11" s="201"/>
      <c r="B11" s="200"/>
    </row>
    <row r="12" spans="1:2" ht="12.75" customHeight="1">
      <c r="A12" s="201"/>
      <c r="B12" s="200"/>
    </row>
    <row r="13" spans="1:2" ht="12.75" customHeight="1">
      <c r="A13" s="202" t="s">
        <v>312</v>
      </c>
      <c r="B13" s="200"/>
    </row>
    <row r="14" spans="1:2" ht="12.75" customHeight="1">
      <c r="A14" s="202" t="s">
        <v>313</v>
      </c>
      <c r="B14" s="200"/>
    </row>
    <row r="15" spans="1:2" ht="12.75" customHeight="1">
      <c r="A15" s="201"/>
      <c r="B15" s="200"/>
    </row>
    <row r="16" spans="1:2" ht="12.75" customHeight="1">
      <c r="A16" s="201"/>
      <c r="B16" s="200"/>
    </row>
    <row r="17" spans="1:2" ht="12.75" customHeight="1">
      <c r="A17" s="201"/>
      <c r="B17" s="200"/>
    </row>
    <row r="18" spans="1:2" ht="12.75" customHeight="1">
      <c r="A18" s="201"/>
      <c r="B18" s="203"/>
    </row>
    <row r="19" spans="1:2" ht="12.75" customHeight="1">
      <c r="A19" s="201"/>
      <c r="B19" s="200"/>
    </row>
    <row r="20" spans="1:2" ht="12.75" customHeight="1">
      <c r="A20" s="201"/>
      <c r="B20" s="200"/>
    </row>
    <row r="21" spans="1:2" ht="12.75" customHeight="1">
      <c r="A21" s="201"/>
      <c r="B21" s="200"/>
    </row>
    <row r="22" spans="1:2" ht="12.75" customHeight="1">
      <c r="A22" s="201"/>
      <c r="B22" s="200"/>
    </row>
    <row r="23" spans="1:2" ht="12.75" customHeight="1">
      <c r="A23" s="204"/>
      <c r="B23" s="205"/>
    </row>
    <row r="24" spans="1:2" ht="12.75" customHeight="1">
      <c r="B24" s="206"/>
    </row>
    <row r="25" spans="1:2" ht="12.75" customHeight="1">
      <c r="A25" s="202" t="s">
        <v>314</v>
      </c>
      <c r="B25" s="207"/>
    </row>
    <row r="26" spans="1:2" ht="12.75" customHeight="1">
      <c r="A26" s="202" t="s">
        <v>315</v>
      </c>
      <c r="B26" s="200"/>
    </row>
    <row r="27" spans="1:2" ht="12.75" customHeight="1">
      <c r="A27" s="201"/>
      <c r="B27" s="200"/>
    </row>
    <row r="28" spans="1:2" ht="12.75" customHeight="1">
      <c r="A28" s="201"/>
      <c r="B28" s="200"/>
    </row>
    <row r="29" spans="1:2" ht="12.75" customHeight="1">
      <c r="A29" s="201"/>
      <c r="B29" s="200"/>
    </row>
    <row r="30" spans="1:2" ht="12.75" customHeight="1">
      <c r="A30" s="204"/>
      <c r="B30" s="205"/>
    </row>
    <row r="31" spans="1:2" ht="12.75" customHeight="1">
      <c r="B31" s="206"/>
    </row>
    <row r="32" spans="1:2" ht="12.75" customHeight="1">
      <c r="A32" s="202" t="s">
        <v>316</v>
      </c>
      <c r="B32" s="200"/>
    </row>
    <row r="33" spans="1:2" ht="12.75" customHeight="1">
      <c r="A33" s="202" t="s">
        <v>317</v>
      </c>
      <c r="B33" s="200"/>
    </row>
    <row r="34" spans="1:2" ht="12.75" customHeight="1">
      <c r="A34" s="201"/>
      <c r="B34" s="200"/>
    </row>
    <row r="35" spans="1:2" ht="12.75" customHeight="1">
      <c r="A35" s="201"/>
      <c r="B35" s="200"/>
    </row>
    <row r="36" spans="1:2" ht="12.75" customHeight="1">
      <c r="A36" s="201"/>
      <c r="B36" s="200"/>
    </row>
    <row r="37" spans="1:2" ht="12.75" customHeight="1">
      <c r="A37" s="201"/>
      <c r="B37" s="200"/>
    </row>
    <row r="38" spans="1:2" ht="12.75" customHeight="1">
      <c r="A38" s="201"/>
      <c r="B38" s="200"/>
    </row>
    <row r="39" spans="1:2" ht="12.75" customHeight="1">
      <c r="A39" s="201"/>
      <c r="B39" s="200"/>
    </row>
    <row r="40" spans="1:2" ht="12.75">
      <c r="A40" s="208"/>
      <c r="B40" s="200"/>
    </row>
    <row r="41" spans="1:2" ht="12.75" customHeight="1">
      <c r="A41" s="208" t="s">
        <v>318</v>
      </c>
      <c r="B41" s="200"/>
    </row>
    <row r="42" spans="1:2" ht="15.75" customHeight="1">
      <c r="A42" s="209" t="s">
        <v>319</v>
      </c>
      <c r="B42" s="200"/>
    </row>
    <row r="43" spans="1:2" ht="12.75" customHeight="1">
      <c r="A43" s="201"/>
      <c r="B43" s="200"/>
    </row>
    <row r="44" spans="1:2" ht="12.75" customHeight="1">
      <c r="A44" s="201"/>
      <c r="B44" s="200"/>
    </row>
    <row r="45" spans="1:2" ht="12.75" customHeight="1">
      <c r="A45" s="201"/>
      <c r="B45" s="200"/>
    </row>
    <row r="46" spans="1:2" ht="12.75" customHeight="1">
      <c r="A46" s="201"/>
      <c r="B46" s="200"/>
    </row>
    <row r="47" spans="1:2" ht="12.75" customHeight="1">
      <c r="A47" s="202" t="s">
        <v>320</v>
      </c>
      <c r="B47" s="200"/>
    </row>
    <row r="48" spans="1:2" ht="12.75" customHeight="1">
      <c r="A48" s="201"/>
      <c r="B48" s="200"/>
    </row>
    <row r="49" spans="1:2" ht="12.75" customHeight="1">
      <c r="A49" s="201"/>
      <c r="B49" s="200"/>
    </row>
    <row r="50" spans="1:2" ht="12.75" customHeight="1">
      <c r="A50" s="201"/>
      <c r="B50" s="200"/>
    </row>
    <row r="51" spans="1:2" ht="12.75" customHeight="1">
      <c r="A51" s="204"/>
      <c r="B51" s="205"/>
    </row>
    <row r="52" spans="1:2" ht="12.75" customHeight="1">
      <c r="B52" s="206"/>
    </row>
    <row r="53" spans="1:2" ht="12.75" customHeight="1">
      <c r="A53" s="202" t="s">
        <v>321</v>
      </c>
      <c r="B53" s="200"/>
    </row>
    <row r="54" spans="1:2" ht="12.75" customHeight="1">
      <c r="A54" s="201"/>
      <c r="B54" s="200"/>
    </row>
    <row r="55" spans="1:2" ht="12.75" customHeight="1">
      <c r="A55" s="201"/>
      <c r="B55" s="200"/>
    </row>
    <row r="56" spans="1:2" ht="12.75" customHeight="1">
      <c r="A56" s="201"/>
      <c r="B56" s="200"/>
    </row>
    <row r="57" spans="1:2" ht="12.75" customHeight="1">
      <c r="A57" s="202" t="s">
        <v>322</v>
      </c>
      <c r="B57" s="200"/>
    </row>
    <row r="58" spans="1:2" ht="12.75" customHeight="1">
      <c r="A58" s="202" t="s">
        <v>323</v>
      </c>
      <c r="B58" s="200"/>
    </row>
    <row r="59" spans="1:2" ht="12.75" customHeight="1">
      <c r="A59" s="201"/>
      <c r="B59" s="200"/>
    </row>
    <row r="60" spans="1:2" ht="12.75" customHeight="1">
      <c r="A60" s="201"/>
      <c r="B60" s="200"/>
    </row>
    <row r="61" spans="1:2" ht="12.75" customHeight="1">
      <c r="A61" s="201"/>
      <c r="B61" s="200"/>
    </row>
    <row r="62" spans="1:2" ht="12.75" customHeight="1">
      <c r="A62" s="201"/>
      <c r="B62" s="200"/>
    </row>
    <row r="63" spans="1:2" ht="12.75" customHeight="1">
      <c r="A63" s="202" t="s">
        <v>324</v>
      </c>
      <c r="B63" s="200"/>
    </row>
    <row r="64" spans="1:2" ht="12.75" customHeight="1">
      <c r="A64" s="201"/>
      <c r="B64" s="200"/>
    </row>
    <row r="65" spans="1:2" ht="12.75" customHeight="1">
      <c r="A65" s="201"/>
      <c r="B65" s="200"/>
    </row>
    <row r="66" spans="1:2" ht="12.75" customHeight="1">
      <c r="A66" s="201"/>
      <c r="B66" s="200"/>
    </row>
    <row r="67" spans="1:2" ht="12.75" customHeight="1">
      <c r="A67" s="202" t="s">
        <v>325</v>
      </c>
      <c r="B67" s="200"/>
    </row>
    <row r="68" spans="1:2" ht="12.75" customHeight="1">
      <c r="A68" s="201"/>
      <c r="B68" s="200"/>
    </row>
    <row r="69" spans="1:2" ht="12.75" customHeight="1">
      <c r="A69" s="201"/>
      <c r="B69" s="200"/>
    </row>
    <row r="70" spans="1:2" ht="12.75" customHeight="1">
      <c r="A70" s="201"/>
      <c r="B70" s="200"/>
    </row>
    <row r="71" spans="1:2" ht="12.75" customHeight="1">
      <c r="A71" s="204"/>
      <c r="B71" s="205"/>
    </row>
    <row r="72" spans="1:2" ht="12.75" customHeight="1">
      <c r="B72" s="206"/>
    </row>
    <row r="73" spans="1:2" ht="12.75" customHeight="1">
      <c r="A73" s="202" t="s">
        <v>326</v>
      </c>
      <c r="B73" s="206"/>
    </row>
    <row r="74" spans="1:2" ht="12.75" customHeight="1">
      <c r="A74" s="202" t="s">
        <v>327</v>
      </c>
      <c r="B74" s="206"/>
    </row>
    <row r="75" spans="1:2" ht="12.75" customHeight="1">
      <c r="A75" s="201"/>
      <c r="B75" s="206"/>
    </row>
    <row r="76" spans="1:2" ht="12.75" customHeight="1">
      <c r="A76" s="204"/>
      <c r="B76" s="210"/>
    </row>
  </sheetData>
  <pageMargins left="0.39370078740157483" right="0.39370078740157483" top="0.39370078740157483" bottom="0.39370078740157483" header="0.19685039370078741" footer="0.19685039370078741"/>
  <pageSetup paperSize="9" scale="81"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G44"/>
  <sheetViews>
    <sheetView showGridLines="0" zoomScaleNormal="100" workbookViewId="0"/>
  </sheetViews>
  <sheetFormatPr baseColWidth="10" defaultRowHeight="14.25"/>
  <cols>
    <col min="1" max="1" width="3.875" style="113" customWidth="1"/>
    <col min="2" max="2" width="24.375" style="151" customWidth="1"/>
    <col min="3" max="3" width="4.125" style="152" customWidth="1"/>
    <col min="4" max="4" width="40.875" style="153" bestFit="1" customWidth="1"/>
    <col min="5" max="5" width="3.625" style="154" customWidth="1"/>
    <col min="6" max="6" width="65.625" style="109" customWidth="1"/>
    <col min="7" max="16384" width="11" style="109"/>
  </cols>
  <sheetData>
    <row r="1" spans="1:7" ht="32.25" customHeight="1">
      <c r="A1" s="313"/>
      <c r="B1" s="314"/>
      <c r="C1" s="315"/>
      <c r="D1" s="316"/>
      <c r="E1" s="317"/>
      <c r="F1" s="318" t="s">
        <v>147</v>
      </c>
      <c r="G1" s="104"/>
    </row>
    <row r="2" spans="1:7">
      <c r="A2" s="122"/>
      <c r="B2" s="123"/>
      <c r="C2" s="124"/>
      <c r="D2" s="125"/>
      <c r="E2" s="126"/>
      <c r="F2" s="105"/>
      <c r="G2" s="104"/>
    </row>
    <row r="3" spans="1:7" ht="3.75" customHeight="1">
      <c r="B3" s="114"/>
      <c r="C3" s="117"/>
      <c r="D3" s="115"/>
      <c r="E3" s="116"/>
      <c r="F3" s="104"/>
      <c r="G3" s="104"/>
    </row>
    <row r="4" spans="1:7" s="121" customFormat="1" ht="10.5" customHeight="1">
      <c r="A4" s="118" t="s">
        <v>148</v>
      </c>
      <c r="B4" s="119"/>
      <c r="C4" s="119"/>
      <c r="D4" s="119"/>
      <c r="E4" s="119"/>
      <c r="F4" s="119"/>
      <c r="G4" s="120"/>
    </row>
    <row r="5" spans="1:7" s="121" customFormat="1" ht="11.25" customHeight="1">
      <c r="A5" s="122"/>
      <c r="B5" s="123"/>
      <c r="C5" s="124"/>
      <c r="D5" s="125"/>
      <c r="E5" s="126"/>
      <c r="F5" s="105"/>
      <c r="G5" s="120"/>
    </row>
    <row r="6" spans="1:7" ht="15" customHeight="1" thickBot="1">
      <c r="A6" s="127" t="s">
        <v>149</v>
      </c>
      <c r="B6" s="128"/>
      <c r="C6" s="127" t="s">
        <v>150</v>
      </c>
      <c r="D6" s="129"/>
      <c r="E6" s="127" t="s">
        <v>151</v>
      </c>
      <c r="F6" s="128"/>
    </row>
    <row r="7" spans="1:7" ht="12.75" customHeight="1" thickTop="1">
      <c r="A7" s="444" t="s">
        <v>152</v>
      </c>
      <c r="B7" s="445" t="s">
        <v>153</v>
      </c>
      <c r="C7" s="444" t="s">
        <v>154</v>
      </c>
      <c r="D7" s="445" t="s">
        <v>155</v>
      </c>
      <c r="E7" s="130" t="s">
        <v>156</v>
      </c>
      <c r="F7" s="131" t="s">
        <v>157</v>
      </c>
    </row>
    <row r="8" spans="1:7" ht="12.75" customHeight="1">
      <c r="A8" s="444"/>
      <c r="B8" s="445"/>
      <c r="C8" s="447"/>
      <c r="D8" s="448"/>
      <c r="E8" s="132" t="s">
        <v>158</v>
      </c>
      <c r="F8" s="133" t="s">
        <v>159</v>
      </c>
    </row>
    <row r="9" spans="1:7" ht="12.75" customHeight="1">
      <c r="A9" s="444"/>
      <c r="B9" s="446"/>
      <c r="C9" s="449" t="s">
        <v>160</v>
      </c>
      <c r="D9" s="450" t="s">
        <v>161</v>
      </c>
      <c r="E9" s="132" t="s">
        <v>162</v>
      </c>
      <c r="F9" s="133" t="s">
        <v>163</v>
      </c>
    </row>
    <row r="10" spans="1:7" ht="12.75" customHeight="1">
      <c r="A10" s="444"/>
      <c r="B10" s="446"/>
      <c r="C10" s="444"/>
      <c r="D10" s="445"/>
      <c r="E10" s="132" t="s">
        <v>164</v>
      </c>
      <c r="F10" s="133" t="s">
        <v>165</v>
      </c>
    </row>
    <row r="11" spans="1:7" ht="12.75" customHeight="1">
      <c r="A11" s="444"/>
      <c r="B11" s="446"/>
      <c r="C11" s="444"/>
      <c r="D11" s="445"/>
      <c r="E11" s="132" t="s">
        <v>166</v>
      </c>
      <c r="F11" s="133" t="s">
        <v>167</v>
      </c>
    </row>
    <row r="12" spans="1:7" ht="12.75" customHeight="1">
      <c r="A12" s="444"/>
      <c r="B12" s="446"/>
      <c r="C12" s="444"/>
      <c r="D12" s="445"/>
      <c r="E12" s="132" t="s">
        <v>168</v>
      </c>
      <c r="F12" s="133" t="s">
        <v>169</v>
      </c>
    </row>
    <row r="13" spans="1:7" ht="12.75" customHeight="1">
      <c r="A13" s="444"/>
      <c r="B13" s="446"/>
      <c r="C13" s="444"/>
      <c r="D13" s="445"/>
      <c r="E13" s="132" t="s">
        <v>170</v>
      </c>
      <c r="F13" s="133" t="s">
        <v>171</v>
      </c>
    </row>
    <row r="14" spans="1:7" ht="12.75" customHeight="1">
      <c r="A14" s="444"/>
      <c r="B14" s="446"/>
      <c r="C14" s="447"/>
      <c r="D14" s="448"/>
      <c r="E14" s="132" t="s">
        <v>172</v>
      </c>
      <c r="F14" s="133" t="s">
        <v>173</v>
      </c>
    </row>
    <row r="15" spans="1:7" ht="12.75" customHeight="1">
      <c r="A15" s="444"/>
      <c r="B15" s="446"/>
      <c r="C15" s="449" t="s">
        <v>174</v>
      </c>
      <c r="D15" s="450" t="s">
        <v>175</v>
      </c>
      <c r="E15" s="132" t="s">
        <v>176</v>
      </c>
      <c r="F15" s="133" t="s">
        <v>177</v>
      </c>
    </row>
    <row r="16" spans="1:7" ht="12.75" customHeight="1">
      <c r="A16" s="444"/>
      <c r="B16" s="446"/>
      <c r="C16" s="444"/>
      <c r="D16" s="445"/>
      <c r="E16" s="132" t="s">
        <v>178</v>
      </c>
      <c r="F16" s="133" t="s">
        <v>179</v>
      </c>
    </row>
    <row r="17" spans="1:6" ht="12.75" customHeight="1">
      <c r="A17" s="444"/>
      <c r="B17" s="446"/>
      <c r="C17" s="447"/>
      <c r="D17" s="448"/>
      <c r="E17" s="132" t="s">
        <v>180</v>
      </c>
      <c r="F17" s="133" t="s">
        <v>181</v>
      </c>
    </row>
    <row r="18" spans="1:6" ht="12.75" customHeight="1">
      <c r="A18" s="444"/>
      <c r="B18" s="446"/>
      <c r="C18" s="449" t="s">
        <v>182</v>
      </c>
      <c r="D18" s="450" t="s">
        <v>183</v>
      </c>
      <c r="E18" s="132" t="s">
        <v>184</v>
      </c>
      <c r="F18" s="133" t="s">
        <v>185</v>
      </c>
    </row>
    <row r="19" spans="1:6" ht="12.75" customHeight="1">
      <c r="A19" s="444"/>
      <c r="B19" s="446"/>
      <c r="C19" s="444"/>
      <c r="D19" s="445"/>
      <c r="E19" s="132" t="s">
        <v>186</v>
      </c>
      <c r="F19" s="133" t="s">
        <v>187</v>
      </c>
    </row>
    <row r="20" spans="1:6" ht="12.75" customHeight="1">
      <c r="A20" s="444"/>
      <c r="B20" s="446"/>
      <c r="C20" s="444"/>
      <c r="D20" s="445"/>
      <c r="E20" s="132" t="s">
        <v>188</v>
      </c>
      <c r="F20" s="133" t="s">
        <v>189</v>
      </c>
    </row>
    <row r="21" spans="1:6" ht="12.75" customHeight="1">
      <c r="A21" s="444"/>
      <c r="B21" s="446"/>
      <c r="C21" s="447"/>
      <c r="D21" s="448"/>
      <c r="E21" s="132" t="s">
        <v>190</v>
      </c>
      <c r="F21" s="133" t="s">
        <v>191</v>
      </c>
    </row>
    <row r="22" spans="1:6" ht="12.75" customHeight="1">
      <c r="A22" s="451" t="s">
        <v>192</v>
      </c>
      <c r="B22" s="454" t="s">
        <v>193</v>
      </c>
      <c r="C22" s="451" t="s">
        <v>194</v>
      </c>
      <c r="D22" s="457" t="s">
        <v>195</v>
      </c>
      <c r="E22" s="134" t="s">
        <v>196</v>
      </c>
      <c r="F22" s="135" t="s">
        <v>197</v>
      </c>
    </row>
    <row r="23" spans="1:6" ht="12.75" customHeight="1">
      <c r="A23" s="452"/>
      <c r="B23" s="455"/>
      <c r="C23" s="453"/>
      <c r="D23" s="458"/>
      <c r="E23" s="134" t="s">
        <v>198</v>
      </c>
      <c r="F23" s="135" t="s">
        <v>199</v>
      </c>
    </row>
    <row r="24" spans="1:6" ht="12.75" customHeight="1">
      <c r="A24" s="452"/>
      <c r="B24" s="455"/>
      <c r="C24" s="451" t="s">
        <v>200</v>
      </c>
      <c r="D24" s="457" t="s">
        <v>201</v>
      </c>
      <c r="E24" s="134" t="s">
        <v>202</v>
      </c>
      <c r="F24" s="135" t="s">
        <v>203</v>
      </c>
    </row>
    <row r="25" spans="1:6" ht="12.75" customHeight="1">
      <c r="A25" s="452"/>
      <c r="B25" s="455"/>
      <c r="C25" s="453"/>
      <c r="D25" s="458"/>
      <c r="E25" s="134" t="s">
        <v>204</v>
      </c>
      <c r="F25" s="135" t="s">
        <v>205</v>
      </c>
    </row>
    <row r="26" spans="1:6" ht="12.75" customHeight="1">
      <c r="A26" s="452"/>
      <c r="B26" s="455"/>
      <c r="C26" s="459" t="s">
        <v>206</v>
      </c>
      <c r="D26" s="457" t="s">
        <v>207</v>
      </c>
      <c r="E26" s="134" t="s">
        <v>208</v>
      </c>
      <c r="F26" s="135" t="s">
        <v>209</v>
      </c>
    </row>
    <row r="27" spans="1:6" ht="12.75" customHeight="1">
      <c r="A27" s="452"/>
      <c r="B27" s="455"/>
      <c r="C27" s="460"/>
      <c r="D27" s="462"/>
      <c r="E27" s="134" t="s">
        <v>210</v>
      </c>
      <c r="F27" s="135" t="s">
        <v>211</v>
      </c>
    </row>
    <row r="28" spans="1:6" ht="12.75" customHeight="1">
      <c r="A28" s="452"/>
      <c r="B28" s="455"/>
      <c r="C28" s="460"/>
      <c r="D28" s="462"/>
      <c r="E28" s="134" t="s">
        <v>212</v>
      </c>
      <c r="F28" s="135" t="s">
        <v>213</v>
      </c>
    </row>
    <row r="29" spans="1:6" ht="12.75" customHeight="1">
      <c r="A29" s="453"/>
      <c r="B29" s="456"/>
      <c r="C29" s="461"/>
      <c r="D29" s="458"/>
      <c r="E29" s="134" t="s">
        <v>214</v>
      </c>
      <c r="F29" s="135" t="s">
        <v>215</v>
      </c>
    </row>
    <row r="30" spans="1:6" ht="12.75" customHeight="1">
      <c r="A30" s="449" t="s">
        <v>216</v>
      </c>
      <c r="B30" s="463" t="s">
        <v>217</v>
      </c>
      <c r="C30" s="449" t="s">
        <v>218</v>
      </c>
      <c r="D30" s="450" t="s">
        <v>219</v>
      </c>
      <c r="E30" s="136" t="s">
        <v>220</v>
      </c>
      <c r="F30" s="137" t="s">
        <v>221</v>
      </c>
    </row>
    <row r="31" spans="1:6" ht="12.75" customHeight="1">
      <c r="A31" s="444"/>
      <c r="B31" s="446"/>
      <c r="C31" s="447"/>
      <c r="D31" s="448"/>
      <c r="E31" s="138" t="s">
        <v>222</v>
      </c>
      <c r="F31" s="139" t="s">
        <v>223</v>
      </c>
    </row>
    <row r="32" spans="1:6" ht="12.75" customHeight="1">
      <c r="A32" s="444"/>
      <c r="B32" s="446"/>
      <c r="C32" s="140" t="s">
        <v>224</v>
      </c>
      <c r="D32" s="141" t="s">
        <v>225</v>
      </c>
      <c r="E32" s="142" t="s">
        <v>226</v>
      </c>
      <c r="F32" s="143" t="s">
        <v>225</v>
      </c>
    </row>
    <row r="33" spans="1:6" ht="12.75" customHeight="1">
      <c r="A33" s="444"/>
      <c r="B33" s="446"/>
      <c r="C33" s="449" t="s">
        <v>227</v>
      </c>
      <c r="D33" s="450" t="s">
        <v>228</v>
      </c>
      <c r="E33" s="138" t="s">
        <v>229</v>
      </c>
      <c r="F33" s="139" t="s">
        <v>230</v>
      </c>
    </row>
    <row r="34" spans="1:6" ht="12.75" customHeight="1">
      <c r="A34" s="444"/>
      <c r="B34" s="446"/>
      <c r="C34" s="444"/>
      <c r="D34" s="445"/>
      <c r="E34" s="138" t="s">
        <v>231</v>
      </c>
      <c r="F34" s="139" t="s">
        <v>232</v>
      </c>
    </row>
    <row r="35" spans="1:6" ht="12.75" customHeight="1">
      <c r="A35" s="447"/>
      <c r="B35" s="464"/>
      <c r="C35" s="447"/>
      <c r="D35" s="448"/>
      <c r="E35" s="138" t="s">
        <v>233</v>
      </c>
      <c r="F35" s="139" t="s">
        <v>234</v>
      </c>
    </row>
    <row r="36" spans="1:6" ht="12.75" customHeight="1">
      <c r="A36" s="451" t="s">
        <v>235</v>
      </c>
      <c r="B36" s="454" t="s">
        <v>236</v>
      </c>
      <c r="C36" s="451" t="s">
        <v>237</v>
      </c>
      <c r="D36" s="457" t="s">
        <v>236</v>
      </c>
      <c r="E36" s="134" t="s">
        <v>238</v>
      </c>
      <c r="F36" s="135" t="s">
        <v>239</v>
      </c>
    </row>
    <row r="37" spans="1:6" ht="12.75" customHeight="1">
      <c r="A37" s="452"/>
      <c r="B37" s="455"/>
      <c r="C37" s="452"/>
      <c r="D37" s="462"/>
      <c r="E37" s="134" t="s">
        <v>240</v>
      </c>
      <c r="F37" s="135" t="s">
        <v>241</v>
      </c>
    </row>
    <row r="38" spans="1:6" ht="12.75" customHeight="1">
      <c r="A38" s="452"/>
      <c r="B38" s="455"/>
      <c r="C38" s="453"/>
      <c r="D38" s="458"/>
      <c r="E38" s="134" t="s">
        <v>242</v>
      </c>
      <c r="F38" s="135" t="s">
        <v>243</v>
      </c>
    </row>
    <row r="39" spans="1:6" ht="12.75" customHeight="1">
      <c r="A39" s="449" t="s">
        <v>244</v>
      </c>
      <c r="B39" s="450" t="s">
        <v>245</v>
      </c>
      <c r="C39" s="465" t="s">
        <v>246</v>
      </c>
      <c r="D39" s="450" t="s">
        <v>247</v>
      </c>
      <c r="E39" s="132" t="s">
        <v>248</v>
      </c>
      <c r="F39" s="133" t="s">
        <v>249</v>
      </c>
    </row>
    <row r="40" spans="1:6" ht="12.75" customHeight="1">
      <c r="A40" s="444"/>
      <c r="B40" s="445"/>
      <c r="C40" s="466"/>
      <c r="D40" s="467"/>
      <c r="E40" s="132" t="s">
        <v>250</v>
      </c>
      <c r="F40" s="133" t="s">
        <v>251</v>
      </c>
    </row>
    <row r="41" spans="1:6" ht="12.75" customHeight="1">
      <c r="A41" s="444"/>
      <c r="B41" s="445"/>
      <c r="C41" s="465" t="s">
        <v>252</v>
      </c>
      <c r="D41" s="450" t="s">
        <v>253</v>
      </c>
      <c r="E41" s="132" t="s">
        <v>254</v>
      </c>
      <c r="F41" s="133" t="s">
        <v>255</v>
      </c>
    </row>
    <row r="42" spans="1:6" ht="12.75" customHeight="1">
      <c r="A42" s="444"/>
      <c r="B42" s="445"/>
      <c r="C42" s="468"/>
      <c r="D42" s="448"/>
      <c r="E42" s="132" t="s">
        <v>256</v>
      </c>
      <c r="F42" s="133" t="s">
        <v>257</v>
      </c>
    </row>
    <row r="43" spans="1:6" s="103" customFormat="1" ht="12.75" customHeight="1">
      <c r="A43" s="447"/>
      <c r="B43" s="448"/>
      <c r="C43" s="144" t="s">
        <v>258</v>
      </c>
      <c r="D43" s="145" t="s">
        <v>259</v>
      </c>
      <c r="E43" s="132">
        <v>54</v>
      </c>
      <c r="F43" s="133" t="s">
        <v>259</v>
      </c>
    </row>
    <row r="44" spans="1:6">
      <c r="A44" s="146" t="s">
        <v>260</v>
      </c>
      <c r="B44" s="147"/>
      <c r="C44" s="148" t="s">
        <v>261</v>
      </c>
      <c r="D44" s="148"/>
      <c r="E44" s="149"/>
      <c r="F44" s="150" t="s">
        <v>17</v>
      </c>
    </row>
  </sheetData>
  <mergeCells count="34">
    <mergeCell ref="A36:A38"/>
    <mergeCell ref="B36:B38"/>
    <mergeCell ref="C36:C38"/>
    <mergeCell ref="D36:D38"/>
    <mergeCell ref="A39:A43"/>
    <mergeCell ref="B39:B43"/>
    <mergeCell ref="C39:C40"/>
    <mergeCell ref="D39:D40"/>
    <mergeCell ref="C41:C42"/>
    <mergeCell ref="D41:D42"/>
    <mergeCell ref="A30:A35"/>
    <mergeCell ref="B30:B35"/>
    <mergeCell ref="C30:C31"/>
    <mergeCell ref="D30:D31"/>
    <mergeCell ref="C33:C35"/>
    <mergeCell ref="D33:D35"/>
    <mergeCell ref="A22:A29"/>
    <mergeCell ref="B22:B29"/>
    <mergeCell ref="C22:C23"/>
    <mergeCell ref="D22:D23"/>
    <mergeCell ref="C24:C25"/>
    <mergeCell ref="D24:D25"/>
    <mergeCell ref="C26:C29"/>
    <mergeCell ref="D26:D29"/>
    <mergeCell ref="A7:A21"/>
    <mergeCell ref="B7:B21"/>
    <mergeCell ref="C7:C8"/>
    <mergeCell ref="D7:D8"/>
    <mergeCell ref="C9:C14"/>
    <mergeCell ref="D9:D14"/>
    <mergeCell ref="C15:C17"/>
    <mergeCell ref="D15:D17"/>
    <mergeCell ref="C18:C21"/>
    <mergeCell ref="D18:D21"/>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285"/>
  <sheetViews>
    <sheetView showGridLines="0" zoomScaleNormal="100" workbookViewId="0"/>
  </sheetViews>
  <sheetFormatPr baseColWidth="10" defaultRowHeight="12.75"/>
  <cols>
    <col min="1" max="1" width="1.25" style="269" customWidth="1"/>
    <col min="2" max="2" width="76.5" style="269" customWidth="1"/>
    <col min="3" max="6" width="11" style="269"/>
    <col min="7" max="7" width="4.125" style="269" customWidth="1"/>
    <col min="8" max="256" width="11" style="269"/>
    <col min="257" max="257" width="1.25" style="269" customWidth="1"/>
    <col min="258" max="258" width="76.5" style="269" customWidth="1"/>
    <col min="259" max="262" width="11" style="269"/>
    <col min="263" max="263" width="4.125" style="269" customWidth="1"/>
    <col min="264" max="512" width="11" style="269"/>
    <col min="513" max="513" width="1.25" style="269" customWidth="1"/>
    <col min="514" max="514" width="76.5" style="269" customWidth="1"/>
    <col min="515" max="518" width="11" style="269"/>
    <col min="519" max="519" width="4.125" style="269" customWidth="1"/>
    <col min="520" max="768" width="11" style="269"/>
    <col min="769" max="769" width="1.25" style="269" customWidth="1"/>
    <col min="770" max="770" width="76.5" style="269" customWidth="1"/>
    <col min="771" max="774" width="11" style="269"/>
    <col min="775" max="775" width="4.125" style="269" customWidth="1"/>
    <col min="776" max="1024" width="11" style="269"/>
    <col min="1025" max="1025" width="1.25" style="269" customWidth="1"/>
    <col min="1026" max="1026" width="76.5" style="269" customWidth="1"/>
    <col min="1027" max="1030" width="11" style="269"/>
    <col min="1031" max="1031" width="4.125" style="269" customWidth="1"/>
    <col min="1032" max="1280" width="11" style="269"/>
    <col min="1281" max="1281" width="1.25" style="269" customWidth="1"/>
    <col min="1282" max="1282" width="76.5" style="269" customWidth="1"/>
    <col min="1283" max="1286" width="11" style="269"/>
    <col min="1287" max="1287" width="4.125" style="269" customWidth="1"/>
    <col min="1288" max="1536" width="11" style="269"/>
    <col min="1537" max="1537" width="1.25" style="269" customWidth="1"/>
    <col min="1538" max="1538" width="76.5" style="269" customWidth="1"/>
    <col min="1539" max="1542" width="11" style="269"/>
    <col min="1543" max="1543" width="4.125" style="269" customWidth="1"/>
    <col min="1544" max="1792" width="11" style="269"/>
    <col min="1793" max="1793" width="1.25" style="269" customWidth="1"/>
    <col min="1794" max="1794" width="76.5" style="269" customWidth="1"/>
    <col min="1795" max="1798" width="11" style="269"/>
    <col min="1799" max="1799" width="4.125" style="269" customWidth="1"/>
    <col min="1800" max="2048" width="11" style="269"/>
    <col min="2049" max="2049" width="1.25" style="269" customWidth="1"/>
    <col min="2050" max="2050" width="76.5" style="269" customWidth="1"/>
    <col min="2051" max="2054" width="11" style="269"/>
    <col min="2055" max="2055" width="4.125" style="269" customWidth="1"/>
    <col min="2056" max="2304" width="11" style="269"/>
    <col min="2305" max="2305" width="1.25" style="269" customWidth="1"/>
    <col min="2306" max="2306" width="76.5" style="269" customWidth="1"/>
    <col min="2307" max="2310" width="11" style="269"/>
    <col min="2311" max="2311" width="4.125" style="269" customWidth="1"/>
    <col min="2312" max="2560" width="11" style="269"/>
    <col min="2561" max="2561" width="1.25" style="269" customWidth="1"/>
    <col min="2562" max="2562" width="76.5" style="269" customWidth="1"/>
    <col min="2563" max="2566" width="11" style="269"/>
    <col min="2567" max="2567" width="4.125" style="269" customWidth="1"/>
    <col min="2568" max="2816" width="11" style="269"/>
    <col min="2817" max="2817" width="1.25" style="269" customWidth="1"/>
    <col min="2818" max="2818" width="76.5" style="269" customWidth="1"/>
    <col min="2819" max="2822" width="11" style="269"/>
    <col min="2823" max="2823" width="4.125" style="269" customWidth="1"/>
    <col min="2824" max="3072" width="11" style="269"/>
    <col min="3073" max="3073" width="1.25" style="269" customWidth="1"/>
    <col min="3074" max="3074" width="76.5" style="269" customWidth="1"/>
    <col min="3075" max="3078" width="11" style="269"/>
    <col min="3079" max="3079" width="4.125" style="269" customWidth="1"/>
    <col min="3080" max="3328" width="11" style="269"/>
    <col min="3329" max="3329" width="1.25" style="269" customWidth="1"/>
    <col min="3330" max="3330" width="76.5" style="269" customWidth="1"/>
    <col min="3331" max="3334" width="11" style="269"/>
    <col min="3335" max="3335" width="4.125" style="269" customWidth="1"/>
    <col min="3336" max="3584" width="11" style="269"/>
    <col min="3585" max="3585" width="1.25" style="269" customWidth="1"/>
    <col min="3586" max="3586" width="76.5" style="269" customWidth="1"/>
    <col min="3587" max="3590" width="11" style="269"/>
    <col min="3591" max="3591" width="4.125" style="269" customWidth="1"/>
    <col min="3592" max="3840" width="11" style="269"/>
    <col min="3841" max="3841" width="1.25" style="269" customWidth="1"/>
    <col min="3842" max="3842" width="76.5" style="269" customWidth="1"/>
    <col min="3843" max="3846" width="11" style="269"/>
    <col min="3847" max="3847" width="4.125" style="269" customWidth="1"/>
    <col min="3848" max="4096" width="11" style="269"/>
    <col min="4097" max="4097" width="1.25" style="269" customWidth="1"/>
    <col min="4098" max="4098" width="76.5" style="269" customWidth="1"/>
    <col min="4099" max="4102" width="11" style="269"/>
    <col min="4103" max="4103" width="4.125" style="269" customWidth="1"/>
    <col min="4104" max="4352" width="11" style="269"/>
    <col min="4353" max="4353" width="1.25" style="269" customWidth="1"/>
    <col min="4354" max="4354" width="76.5" style="269" customWidth="1"/>
    <col min="4355" max="4358" width="11" style="269"/>
    <col min="4359" max="4359" width="4.125" style="269" customWidth="1"/>
    <col min="4360" max="4608" width="11" style="269"/>
    <col min="4609" max="4609" width="1.25" style="269" customWidth="1"/>
    <col min="4610" max="4610" width="76.5" style="269" customWidth="1"/>
    <col min="4611" max="4614" width="11" style="269"/>
    <col min="4615" max="4615" width="4.125" style="269" customWidth="1"/>
    <col min="4616" max="4864" width="11" style="269"/>
    <col min="4865" max="4865" width="1.25" style="269" customWidth="1"/>
    <col min="4866" max="4866" width="76.5" style="269" customWidth="1"/>
    <col min="4867" max="4870" width="11" style="269"/>
    <col min="4871" max="4871" width="4.125" style="269" customWidth="1"/>
    <col min="4872" max="5120" width="11" style="269"/>
    <col min="5121" max="5121" width="1.25" style="269" customWidth="1"/>
    <col min="5122" max="5122" width="76.5" style="269" customWidth="1"/>
    <col min="5123" max="5126" width="11" style="269"/>
    <col min="5127" max="5127" width="4.125" style="269" customWidth="1"/>
    <col min="5128" max="5376" width="11" style="269"/>
    <col min="5377" max="5377" width="1.25" style="269" customWidth="1"/>
    <col min="5378" max="5378" width="76.5" style="269" customWidth="1"/>
    <col min="5379" max="5382" width="11" style="269"/>
    <col min="5383" max="5383" width="4.125" style="269" customWidth="1"/>
    <col min="5384" max="5632" width="11" style="269"/>
    <col min="5633" max="5633" width="1.25" style="269" customWidth="1"/>
    <col min="5634" max="5634" width="76.5" style="269" customWidth="1"/>
    <col min="5635" max="5638" width="11" style="269"/>
    <col min="5639" max="5639" width="4.125" style="269" customWidth="1"/>
    <col min="5640" max="5888" width="11" style="269"/>
    <col min="5889" max="5889" width="1.25" style="269" customWidth="1"/>
    <col min="5890" max="5890" width="76.5" style="269" customWidth="1"/>
    <col min="5891" max="5894" width="11" style="269"/>
    <col min="5895" max="5895" width="4.125" style="269" customWidth="1"/>
    <col min="5896" max="6144" width="11" style="269"/>
    <col min="6145" max="6145" width="1.25" style="269" customWidth="1"/>
    <col min="6146" max="6146" width="76.5" style="269" customWidth="1"/>
    <col min="6147" max="6150" width="11" style="269"/>
    <col min="6151" max="6151" width="4.125" style="269" customWidth="1"/>
    <col min="6152" max="6400" width="11" style="269"/>
    <col min="6401" max="6401" width="1.25" style="269" customWidth="1"/>
    <col min="6402" max="6402" width="76.5" style="269" customWidth="1"/>
    <col min="6403" max="6406" width="11" style="269"/>
    <col min="6407" max="6407" width="4.125" style="269" customWidth="1"/>
    <col min="6408" max="6656" width="11" style="269"/>
    <col min="6657" max="6657" width="1.25" style="269" customWidth="1"/>
    <col min="6658" max="6658" width="76.5" style="269" customWidth="1"/>
    <col min="6659" max="6662" width="11" style="269"/>
    <col min="6663" max="6663" width="4.125" style="269" customWidth="1"/>
    <col min="6664" max="6912" width="11" style="269"/>
    <col min="6913" max="6913" width="1.25" style="269" customWidth="1"/>
    <col min="6914" max="6914" width="76.5" style="269" customWidth="1"/>
    <col min="6915" max="6918" width="11" style="269"/>
    <col min="6919" max="6919" width="4.125" style="269" customWidth="1"/>
    <col min="6920" max="7168" width="11" style="269"/>
    <col min="7169" max="7169" width="1.25" style="269" customWidth="1"/>
    <col min="7170" max="7170" width="76.5" style="269" customWidth="1"/>
    <col min="7171" max="7174" width="11" style="269"/>
    <col min="7175" max="7175" width="4.125" style="269" customWidth="1"/>
    <col min="7176" max="7424" width="11" style="269"/>
    <col min="7425" max="7425" width="1.25" style="269" customWidth="1"/>
    <col min="7426" max="7426" width="76.5" style="269" customWidth="1"/>
    <col min="7427" max="7430" width="11" style="269"/>
    <col min="7431" max="7431" width="4.125" style="269" customWidth="1"/>
    <col min="7432" max="7680" width="11" style="269"/>
    <col min="7681" max="7681" width="1.25" style="269" customWidth="1"/>
    <col min="7682" max="7682" width="76.5" style="269" customWidth="1"/>
    <col min="7683" max="7686" width="11" style="269"/>
    <col min="7687" max="7687" width="4.125" style="269" customWidth="1"/>
    <col min="7688" max="7936" width="11" style="269"/>
    <col min="7937" max="7937" width="1.25" style="269" customWidth="1"/>
    <col min="7938" max="7938" width="76.5" style="269" customWidth="1"/>
    <col min="7939" max="7942" width="11" style="269"/>
    <col min="7943" max="7943" width="4.125" style="269" customWidth="1"/>
    <col min="7944" max="8192" width="11" style="269"/>
    <col min="8193" max="8193" width="1.25" style="269" customWidth="1"/>
    <col min="8194" max="8194" width="76.5" style="269" customWidth="1"/>
    <col min="8195" max="8198" width="11" style="269"/>
    <col min="8199" max="8199" width="4.125" style="269" customWidth="1"/>
    <col min="8200" max="8448" width="11" style="269"/>
    <col min="8449" max="8449" width="1.25" style="269" customWidth="1"/>
    <col min="8450" max="8450" width="76.5" style="269" customWidth="1"/>
    <col min="8451" max="8454" width="11" style="269"/>
    <col min="8455" max="8455" width="4.125" style="269" customWidth="1"/>
    <col min="8456" max="8704" width="11" style="269"/>
    <col min="8705" max="8705" width="1.25" style="269" customWidth="1"/>
    <col min="8706" max="8706" width="76.5" style="269" customWidth="1"/>
    <col min="8707" max="8710" width="11" style="269"/>
    <col min="8711" max="8711" width="4.125" style="269" customWidth="1"/>
    <col min="8712" max="8960" width="11" style="269"/>
    <col min="8961" max="8961" width="1.25" style="269" customWidth="1"/>
    <col min="8962" max="8962" width="76.5" style="269" customWidth="1"/>
    <col min="8963" max="8966" width="11" style="269"/>
    <col min="8967" max="8967" width="4.125" style="269" customWidth="1"/>
    <col min="8968" max="9216" width="11" style="269"/>
    <col min="9217" max="9217" width="1.25" style="269" customWidth="1"/>
    <col min="9218" max="9218" width="76.5" style="269" customWidth="1"/>
    <col min="9219" max="9222" width="11" style="269"/>
    <col min="9223" max="9223" width="4.125" style="269" customWidth="1"/>
    <col min="9224" max="9472" width="11" style="269"/>
    <col min="9473" max="9473" width="1.25" style="269" customWidth="1"/>
    <col min="9474" max="9474" width="76.5" style="269" customWidth="1"/>
    <col min="9475" max="9478" width="11" style="269"/>
    <col min="9479" max="9479" width="4.125" style="269" customWidth="1"/>
    <col min="9480" max="9728" width="11" style="269"/>
    <col min="9729" max="9729" width="1.25" style="269" customWidth="1"/>
    <col min="9730" max="9730" width="76.5" style="269" customWidth="1"/>
    <col min="9731" max="9734" width="11" style="269"/>
    <col min="9735" max="9735" width="4.125" style="269" customWidth="1"/>
    <col min="9736" max="9984" width="11" style="269"/>
    <col min="9985" max="9985" width="1.25" style="269" customWidth="1"/>
    <col min="9986" max="9986" width="76.5" style="269" customWidth="1"/>
    <col min="9987" max="9990" width="11" style="269"/>
    <col min="9991" max="9991" width="4.125" style="269" customWidth="1"/>
    <col min="9992" max="10240" width="11" style="269"/>
    <col min="10241" max="10241" width="1.25" style="269" customWidth="1"/>
    <col min="10242" max="10242" width="76.5" style="269" customWidth="1"/>
    <col min="10243" max="10246" width="11" style="269"/>
    <col min="10247" max="10247" width="4.125" style="269" customWidth="1"/>
    <col min="10248" max="10496" width="11" style="269"/>
    <col min="10497" max="10497" width="1.25" style="269" customWidth="1"/>
    <col min="10498" max="10498" width="76.5" style="269" customWidth="1"/>
    <col min="10499" max="10502" width="11" style="269"/>
    <col min="10503" max="10503" width="4.125" style="269" customWidth="1"/>
    <col min="10504" max="10752" width="11" style="269"/>
    <col min="10753" max="10753" width="1.25" style="269" customWidth="1"/>
    <col min="10754" max="10754" width="76.5" style="269" customWidth="1"/>
    <col min="10755" max="10758" width="11" style="269"/>
    <col min="10759" max="10759" width="4.125" style="269" customWidth="1"/>
    <col min="10760" max="11008" width="11" style="269"/>
    <col min="11009" max="11009" width="1.25" style="269" customWidth="1"/>
    <col min="11010" max="11010" width="76.5" style="269" customWidth="1"/>
    <col min="11011" max="11014" width="11" style="269"/>
    <col min="11015" max="11015" width="4.125" style="269" customWidth="1"/>
    <col min="11016" max="11264" width="11" style="269"/>
    <col min="11265" max="11265" width="1.25" style="269" customWidth="1"/>
    <col min="11266" max="11266" width="76.5" style="269" customWidth="1"/>
    <col min="11267" max="11270" width="11" style="269"/>
    <col min="11271" max="11271" width="4.125" style="269" customWidth="1"/>
    <col min="11272" max="11520" width="11" style="269"/>
    <col min="11521" max="11521" width="1.25" style="269" customWidth="1"/>
    <col min="11522" max="11522" width="76.5" style="269" customWidth="1"/>
    <col min="11523" max="11526" width="11" style="269"/>
    <col min="11527" max="11527" width="4.125" style="269" customWidth="1"/>
    <col min="11528" max="11776" width="11" style="269"/>
    <col min="11777" max="11777" width="1.25" style="269" customWidth="1"/>
    <col min="11778" max="11778" width="76.5" style="269" customWidth="1"/>
    <col min="11779" max="11782" width="11" style="269"/>
    <col min="11783" max="11783" width="4.125" style="269" customWidth="1"/>
    <col min="11784" max="12032" width="11" style="269"/>
    <col min="12033" max="12033" width="1.25" style="269" customWidth="1"/>
    <col min="12034" max="12034" width="76.5" style="269" customWidth="1"/>
    <col min="12035" max="12038" width="11" style="269"/>
    <col min="12039" max="12039" width="4.125" style="269" customWidth="1"/>
    <col min="12040" max="12288" width="11" style="269"/>
    <col min="12289" max="12289" width="1.25" style="269" customWidth="1"/>
    <col min="12290" max="12290" width="76.5" style="269" customWidth="1"/>
    <col min="12291" max="12294" width="11" style="269"/>
    <col min="12295" max="12295" width="4.125" style="269" customWidth="1"/>
    <col min="12296" max="12544" width="11" style="269"/>
    <col min="12545" max="12545" width="1.25" style="269" customWidth="1"/>
    <col min="12546" max="12546" width="76.5" style="269" customWidth="1"/>
    <col min="12547" max="12550" width="11" style="269"/>
    <col min="12551" max="12551" width="4.125" style="269" customWidth="1"/>
    <col min="12552" max="12800" width="11" style="269"/>
    <col min="12801" max="12801" width="1.25" style="269" customWidth="1"/>
    <col min="12802" max="12802" width="76.5" style="269" customWidth="1"/>
    <col min="12803" max="12806" width="11" style="269"/>
    <col min="12807" max="12807" width="4.125" style="269" customWidth="1"/>
    <col min="12808" max="13056" width="11" style="269"/>
    <col min="13057" max="13057" width="1.25" style="269" customWidth="1"/>
    <col min="13058" max="13058" width="76.5" style="269" customWidth="1"/>
    <col min="13059" max="13062" width="11" style="269"/>
    <col min="13063" max="13063" width="4.125" style="269" customWidth="1"/>
    <col min="13064" max="13312" width="11" style="269"/>
    <col min="13313" max="13313" width="1.25" style="269" customWidth="1"/>
    <col min="13314" max="13314" width="76.5" style="269" customWidth="1"/>
    <col min="13315" max="13318" width="11" style="269"/>
    <col min="13319" max="13319" width="4.125" style="269" customWidth="1"/>
    <col min="13320" max="13568" width="11" style="269"/>
    <col min="13569" max="13569" width="1.25" style="269" customWidth="1"/>
    <col min="13570" max="13570" width="76.5" style="269" customWidth="1"/>
    <col min="13571" max="13574" width="11" style="269"/>
    <col min="13575" max="13575" width="4.125" style="269" customWidth="1"/>
    <col min="13576" max="13824" width="11" style="269"/>
    <col min="13825" max="13825" width="1.25" style="269" customWidth="1"/>
    <col min="13826" max="13826" width="76.5" style="269" customWidth="1"/>
    <col min="13827" max="13830" width="11" style="269"/>
    <col min="13831" max="13831" width="4.125" style="269" customWidth="1"/>
    <col min="13832" max="14080" width="11" style="269"/>
    <col min="14081" max="14081" width="1.25" style="269" customWidth="1"/>
    <col min="14082" max="14082" width="76.5" style="269" customWidth="1"/>
    <col min="14083" max="14086" width="11" style="269"/>
    <col min="14087" max="14087" width="4.125" style="269" customWidth="1"/>
    <col min="14088" max="14336" width="11" style="269"/>
    <col min="14337" max="14337" width="1.25" style="269" customWidth="1"/>
    <col min="14338" max="14338" width="76.5" style="269" customWidth="1"/>
    <col min="14339" max="14342" width="11" style="269"/>
    <col min="14343" max="14343" width="4.125" style="269" customWidth="1"/>
    <col min="14344" max="14592" width="11" style="269"/>
    <col min="14593" max="14593" width="1.25" style="269" customWidth="1"/>
    <col min="14594" max="14594" width="76.5" style="269" customWidth="1"/>
    <col min="14595" max="14598" width="11" style="269"/>
    <col min="14599" max="14599" width="4.125" style="269" customWidth="1"/>
    <col min="14600" max="14848" width="11" style="269"/>
    <col min="14849" max="14849" width="1.25" style="269" customWidth="1"/>
    <col min="14850" max="14850" width="76.5" style="269" customWidth="1"/>
    <col min="14851" max="14854" width="11" style="269"/>
    <col min="14855" max="14855" width="4.125" style="269" customWidth="1"/>
    <col min="14856" max="15104" width="11" style="269"/>
    <col min="15105" max="15105" width="1.25" style="269" customWidth="1"/>
    <col min="15106" max="15106" width="76.5" style="269" customWidth="1"/>
    <col min="15107" max="15110" width="11" style="269"/>
    <col min="15111" max="15111" width="4.125" style="269" customWidth="1"/>
    <col min="15112" max="15360" width="11" style="269"/>
    <col min="15361" max="15361" width="1.25" style="269" customWidth="1"/>
    <col min="15362" max="15362" width="76.5" style="269" customWidth="1"/>
    <col min="15363" max="15366" width="11" style="269"/>
    <col min="15367" max="15367" width="4.125" style="269" customWidth="1"/>
    <col min="15368" max="15616" width="11" style="269"/>
    <col min="15617" max="15617" width="1.25" style="269" customWidth="1"/>
    <col min="15618" max="15618" width="76.5" style="269" customWidth="1"/>
    <col min="15619" max="15622" width="11" style="269"/>
    <col min="15623" max="15623" width="4.125" style="269" customWidth="1"/>
    <col min="15624" max="15872" width="11" style="269"/>
    <col min="15873" max="15873" width="1.25" style="269" customWidth="1"/>
    <col min="15874" max="15874" width="76.5" style="269" customWidth="1"/>
    <col min="15875" max="15878" width="11" style="269"/>
    <col min="15879" max="15879" width="4.125" style="269" customWidth="1"/>
    <col min="15880" max="16128" width="11" style="269"/>
    <col min="16129" max="16129" width="1.25" style="269" customWidth="1"/>
    <col min="16130" max="16130" width="76.5" style="269" customWidth="1"/>
    <col min="16131" max="16134" width="11" style="269"/>
    <col min="16135" max="16135" width="4.125" style="269" customWidth="1"/>
    <col min="16136" max="16384" width="11" style="269"/>
  </cols>
  <sheetData>
    <row r="1" spans="1:9" ht="39.75" customHeight="1">
      <c r="A1" s="319"/>
      <c r="B1" s="320" t="s">
        <v>41</v>
      </c>
    </row>
    <row r="2" spans="1:9" ht="25.5" customHeight="1">
      <c r="B2" s="270" t="s">
        <v>360</v>
      </c>
    </row>
    <row r="3" spans="1:9" ht="30">
      <c r="A3" s="271"/>
      <c r="B3" s="292" t="s">
        <v>299</v>
      </c>
    </row>
    <row r="4" spans="1:9">
      <c r="A4" s="271"/>
      <c r="B4" s="279"/>
    </row>
    <row r="5" spans="1:9" ht="24.95" customHeight="1">
      <c r="A5" s="271"/>
      <c r="B5" s="279" t="s">
        <v>361</v>
      </c>
    </row>
    <row r="6" spans="1:9" s="274" customFormat="1" ht="48.75" customHeight="1">
      <c r="A6" s="272"/>
      <c r="B6" s="273" t="s">
        <v>362</v>
      </c>
      <c r="C6" s="272"/>
      <c r="D6" s="272"/>
      <c r="E6" s="272"/>
      <c r="F6" s="272"/>
    </row>
    <row r="7" spans="1:9" ht="24.95" customHeight="1">
      <c r="A7" s="271"/>
      <c r="B7" s="279" t="s">
        <v>363</v>
      </c>
    </row>
    <row r="8" spans="1:9" ht="295.5" customHeight="1">
      <c r="A8" s="271"/>
      <c r="B8" s="275" t="s">
        <v>364</v>
      </c>
      <c r="C8" s="271"/>
      <c r="D8" s="271"/>
      <c r="E8" s="271"/>
      <c r="F8" s="271"/>
    </row>
    <row r="9" spans="1:9" ht="24.95" customHeight="1">
      <c r="A9" s="271"/>
      <c r="B9" s="279" t="s">
        <v>365</v>
      </c>
    </row>
    <row r="10" spans="1:9" ht="140.25">
      <c r="A10" s="271"/>
      <c r="B10" s="275" t="s">
        <v>366</v>
      </c>
      <c r="C10" s="271"/>
      <c r="D10" s="271"/>
      <c r="E10" s="271"/>
      <c r="F10" s="271"/>
    </row>
    <row r="11" spans="1:9">
      <c r="A11" s="271"/>
      <c r="B11" s="275"/>
      <c r="C11" s="271"/>
      <c r="D11" s="271"/>
      <c r="E11" s="271"/>
      <c r="F11" s="271"/>
    </row>
    <row r="12" spans="1:9" ht="24.95" customHeight="1">
      <c r="A12" s="271"/>
      <c r="B12" s="279" t="s">
        <v>367</v>
      </c>
    </row>
    <row r="13" spans="1:9" ht="38.25">
      <c r="A13" s="271"/>
      <c r="B13" s="275" t="s">
        <v>368</v>
      </c>
      <c r="C13" s="271"/>
      <c r="D13" s="271"/>
      <c r="E13" s="271"/>
      <c r="F13" s="271"/>
    </row>
    <row r="14" spans="1:9" ht="25.5">
      <c r="A14" s="271"/>
      <c r="B14" s="276" t="s">
        <v>390</v>
      </c>
      <c r="C14" s="254"/>
      <c r="D14" s="254"/>
      <c r="E14" s="254"/>
      <c r="F14" s="254"/>
      <c r="G14" s="254"/>
      <c r="H14" s="254"/>
      <c r="I14" s="254"/>
    </row>
    <row r="15" spans="1:9">
      <c r="A15" s="271"/>
      <c r="B15" s="275"/>
      <c r="C15" s="271"/>
      <c r="D15" s="271"/>
      <c r="E15" s="271"/>
      <c r="F15" s="271"/>
    </row>
    <row r="16" spans="1:9">
      <c r="A16" s="271"/>
      <c r="B16" s="276"/>
      <c r="C16" s="277"/>
      <c r="D16" s="277"/>
      <c r="E16" s="277"/>
      <c r="F16" s="277"/>
      <c r="G16" s="277"/>
      <c r="H16" s="277"/>
      <c r="I16" s="277"/>
    </row>
    <row r="17" spans="1:6">
      <c r="A17" s="271"/>
      <c r="B17" s="275"/>
      <c r="C17" s="271"/>
      <c r="D17" s="271"/>
      <c r="E17" s="271"/>
      <c r="F17" s="271"/>
    </row>
    <row r="18" spans="1:6">
      <c r="A18" s="271"/>
      <c r="B18" s="271"/>
      <c r="C18" s="271"/>
      <c r="D18" s="271"/>
      <c r="E18" s="271"/>
      <c r="F18" s="271"/>
    </row>
    <row r="19" spans="1:6">
      <c r="A19" s="271"/>
      <c r="B19" s="271"/>
      <c r="C19" s="271"/>
      <c r="D19" s="271"/>
      <c r="E19" s="271"/>
      <c r="F19" s="271"/>
    </row>
    <row r="20" spans="1:6">
      <c r="A20" s="265"/>
      <c r="B20" s="271"/>
      <c r="C20" s="271"/>
      <c r="D20" s="271"/>
      <c r="E20" s="271"/>
      <c r="F20" s="271"/>
    </row>
    <row r="21" spans="1:6">
      <c r="A21" s="266"/>
      <c r="B21" s="271"/>
      <c r="C21" s="271"/>
      <c r="D21" s="271"/>
      <c r="E21" s="271"/>
      <c r="F21" s="271"/>
    </row>
    <row r="22" spans="1:6">
      <c r="A22" s="271"/>
      <c r="B22" s="271"/>
      <c r="C22" s="271"/>
      <c r="D22" s="271"/>
      <c r="E22" s="271"/>
      <c r="F22" s="271"/>
    </row>
    <row r="23" spans="1:6">
      <c r="A23" s="271"/>
      <c r="B23" s="271"/>
      <c r="C23" s="271"/>
      <c r="D23" s="271"/>
      <c r="E23" s="271"/>
      <c r="F23" s="271"/>
    </row>
    <row r="24" spans="1:6">
      <c r="A24" s="271"/>
      <c r="B24" s="271"/>
      <c r="C24" s="271"/>
      <c r="D24" s="271"/>
      <c r="E24" s="271"/>
      <c r="F24" s="271"/>
    </row>
    <row r="25" spans="1:6">
      <c r="A25" s="271"/>
      <c r="B25" s="271"/>
      <c r="C25" s="271"/>
      <c r="D25" s="271"/>
      <c r="E25" s="271"/>
      <c r="F25" s="271"/>
    </row>
    <row r="26" spans="1:6">
      <c r="A26" s="271"/>
      <c r="B26" s="271"/>
      <c r="C26" s="271"/>
      <c r="D26" s="271"/>
      <c r="E26" s="271"/>
      <c r="F26" s="271"/>
    </row>
    <row r="27" spans="1:6">
      <c r="A27" s="271"/>
      <c r="B27" s="271"/>
      <c r="C27" s="271"/>
      <c r="D27" s="271"/>
      <c r="E27" s="271"/>
      <c r="F27" s="271"/>
    </row>
    <row r="28" spans="1:6">
      <c r="A28" s="271"/>
      <c r="B28" s="271"/>
      <c r="C28" s="271"/>
      <c r="D28" s="271"/>
      <c r="E28" s="271"/>
      <c r="F28" s="271"/>
    </row>
    <row r="29" spans="1:6">
      <c r="A29" s="267"/>
      <c r="B29" s="267"/>
      <c r="C29" s="267"/>
      <c r="D29" s="267"/>
      <c r="E29" s="267"/>
      <c r="F29" s="267"/>
    </row>
    <row r="30" spans="1:6">
      <c r="A30" s="271"/>
      <c r="B30" s="271"/>
      <c r="C30" s="271"/>
      <c r="D30" s="271"/>
      <c r="E30" s="271"/>
      <c r="F30" s="271"/>
    </row>
    <row r="31" spans="1:6">
      <c r="A31" s="271"/>
      <c r="B31" s="271"/>
      <c r="C31" s="271"/>
      <c r="D31" s="271"/>
      <c r="E31" s="271"/>
      <c r="F31" s="271"/>
    </row>
    <row r="32" spans="1:6" ht="8.1" customHeight="1">
      <c r="A32" s="271"/>
      <c r="B32" s="271"/>
      <c r="C32" s="271"/>
      <c r="D32" s="271"/>
      <c r="E32" s="271"/>
      <c r="F32" s="271"/>
    </row>
    <row r="33" spans="1:10" ht="13.5" customHeight="1">
      <c r="A33" s="271"/>
      <c r="B33" s="271"/>
      <c r="C33" s="271"/>
      <c r="D33" s="271"/>
      <c r="E33" s="271"/>
      <c r="F33" s="271"/>
    </row>
    <row r="34" spans="1:10">
      <c r="A34" s="271"/>
      <c r="B34" s="271"/>
      <c r="C34" s="271"/>
      <c r="D34" s="271"/>
      <c r="E34" s="271"/>
      <c r="F34" s="271"/>
    </row>
    <row r="35" spans="1:10">
      <c r="A35" s="271"/>
      <c r="B35" s="271"/>
      <c r="C35" s="271"/>
      <c r="D35" s="271"/>
      <c r="E35" s="271"/>
      <c r="F35" s="271"/>
      <c r="J35" s="278"/>
    </row>
    <row r="36" spans="1:10">
      <c r="A36" s="271"/>
      <c r="B36" s="271"/>
      <c r="C36" s="271"/>
      <c r="D36" s="271"/>
      <c r="E36" s="271"/>
      <c r="F36" s="271"/>
    </row>
    <row r="37" spans="1:10">
      <c r="A37" s="271"/>
      <c r="B37" s="271"/>
      <c r="C37" s="271"/>
      <c r="D37" s="271"/>
      <c r="E37" s="271"/>
      <c r="F37" s="271"/>
    </row>
    <row r="38" spans="1:10">
      <c r="A38" s="271"/>
      <c r="B38" s="271"/>
      <c r="C38" s="271"/>
      <c r="D38" s="271"/>
      <c r="E38" s="271"/>
      <c r="F38" s="271"/>
    </row>
    <row r="39" spans="1:10" ht="33" customHeight="1">
      <c r="A39" s="271"/>
      <c r="B39" s="271"/>
      <c r="C39" s="271"/>
      <c r="D39" s="271"/>
      <c r="E39" s="271"/>
      <c r="F39" s="271"/>
    </row>
    <row r="40" spans="1:10" ht="16.5" customHeight="1">
      <c r="A40" s="271"/>
      <c r="B40" s="271"/>
      <c r="C40" s="271"/>
      <c r="D40" s="271"/>
      <c r="E40" s="271"/>
      <c r="F40" s="271"/>
    </row>
    <row r="41" spans="1:10">
      <c r="A41" s="271"/>
      <c r="B41" s="271"/>
      <c r="C41" s="271"/>
      <c r="D41" s="271"/>
      <c r="E41" s="271"/>
      <c r="F41" s="271"/>
    </row>
    <row r="42" spans="1:10">
      <c r="A42" s="271"/>
      <c r="B42" s="271"/>
      <c r="C42" s="271"/>
      <c r="D42" s="271"/>
      <c r="E42" s="271"/>
      <c r="F42" s="271"/>
    </row>
    <row r="43" spans="1:10">
      <c r="A43" s="271"/>
      <c r="B43" s="271"/>
      <c r="C43" s="271"/>
      <c r="D43" s="271"/>
      <c r="E43" s="271"/>
      <c r="F43" s="271"/>
    </row>
    <row r="44" spans="1:10">
      <c r="A44" s="271"/>
      <c r="B44" s="271"/>
      <c r="C44" s="271"/>
      <c r="D44" s="271"/>
      <c r="E44" s="271"/>
      <c r="F44" s="271"/>
    </row>
    <row r="45" spans="1:10">
      <c r="A45" s="271"/>
      <c r="B45" s="271"/>
      <c r="C45" s="271"/>
      <c r="D45" s="271"/>
      <c r="E45" s="271"/>
      <c r="F45" s="271"/>
    </row>
    <row r="46" spans="1:10">
      <c r="A46" s="271"/>
      <c r="B46" s="271"/>
      <c r="C46" s="271"/>
      <c r="D46" s="271"/>
      <c r="E46" s="271"/>
      <c r="F46" s="271"/>
    </row>
    <row r="47" spans="1:10">
      <c r="A47" s="271"/>
      <c r="B47" s="271"/>
      <c r="C47" s="271"/>
      <c r="D47" s="271"/>
      <c r="E47" s="271"/>
      <c r="F47" s="271"/>
    </row>
    <row r="48" spans="1:10">
      <c r="A48" s="271"/>
      <c r="B48" s="271"/>
      <c r="C48" s="271"/>
      <c r="D48" s="271"/>
      <c r="E48" s="271"/>
      <c r="F48" s="271"/>
    </row>
    <row r="49" spans="1:6">
      <c r="A49" s="271"/>
      <c r="B49" s="271"/>
      <c r="C49" s="271"/>
      <c r="D49" s="271"/>
      <c r="E49" s="271"/>
      <c r="F49" s="271"/>
    </row>
    <row r="50" spans="1:6">
      <c r="A50" s="271"/>
      <c r="B50" s="271"/>
      <c r="C50" s="271"/>
      <c r="D50" s="271"/>
      <c r="E50" s="271"/>
      <c r="F50" s="271"/>
    </row>
    <row r="51" spans="1:6">
      <c r="A51" s="271"/>
      <c r="B51" s="271"/>
      <c r="C51" s="271"/>
      <c r="D51" s="271"/>
      <c r="E51" s="271"/>
      <c r="F51" s="271"/>
    </row>
    <row r="52" spans="1:6">
      <c r="A52" s="271"/>
      <c r="B52" s="271"/>
      <c r="C52" s="271"/>
      <c r="D52" s="271"/>
      <c r="E52" s="271"/>
      <c r="F52" s="271"/>
    </row>
    <row r="53" spans="1:6">
      <c r="A53" s="271"/>
      <c r="B53" s="271"/>
      <c r="C53" s="271"/>
      <c r="D53" s="271"/>
      <c r="E53" s="271"/>
      <c r="F53" s="271"/>
    </row>
    <row r="54" spans="1:6">
      <c r="A54" s="271"/>
      <c r="B54" s="271"/>
      <c r="C54" s="271"/>
      <c r="D54" s="271"/>
      <c r="E54" s="271"/>
      <c r="F54" s="271"/>
    </row>
    <row r="55" spans="1:6">
      <c r="A55" s="271"/>
      <c r="B55" s="271"/>
      <c r="C55" s="271"/>
      <c r="D55" s="271"/>
      <c r="E55" s="271"/>
      <c r="F55" s="271"/>
    </row>
    <row r="56" spans="1:6">
      <c r="A56" s="271"/>
      <c r="B56" s="271"/>
      <c r="C56" s="271"/>
      <c r="D56" s="271"/>
      <c r="E56" s="271"/>
      <c r="F56" s="271"/>
    </row>
    <row r="57" spans="1:6">
      <c r="A57" s="271"/>
      <c r="B57" s="271"/>
      <c r="C57" s="271"/>
      <c r="D57" s="271"/>
      <c r="E57" s="271"/>
      <c r="F57" s="271"/>
    </row>
    <row r="58" spans="1:6">
      <c r="A58" s="271"/>
      <c r="B58" s="271"/>
      <c r="C58" s="271"/>
      <c r="D58" s="271"/>
      <c r="E58" s="271"/>
      <c r="F58" s="271"/>
    </row>
    <row r="59" spans="1:6">
      <c r="A59" s="271"/>
      <c r="B59" s="271"/>
      <c r="C59" s="271"/>
      <c r="D59" s="271"/>
      <c r="E59" s="271"/>
      <c r="F59" s="271"/>
    </row>
    <row r="60" spans="1:6">
      <c r="A60" s="271"/>
      <c r="B60" s="271"/>
      <c r="C60" s="271"/>
      <c r="D60" s="271"/>
      <c r="E60" s="271"/>
      <c r="F60" s="271"/>
    </row>
    <row r="61" spans="1:6">
      <c r="A61" s="271"/>
      <c r="B61" s="271"/>
      <c r="C61" s="271"/>
      <c r="D61" s="271"/>
      <c r="E61" s="271"/>
      <c r="F61" s="271"/>
    </row>
    <row r="62" spans="1:6">
      <c r="A62" s="271"/>
      <c r="B62" s="271"/>
      <c r="C62" s="271"/>
      <c r="D62" s="271"/>
      <c r="E62" s="271"/>
      <c r="F62" s="271"/>
    </row>
    <row r="63" spans="1:6">
      <c r="A63" s="271"/>
      <c r="B63" s="271"/>
      <c r="C63" s="271"/>
      <c r="D63" s="271"/>
      <c r="E63" s="271"/>
      <c r="F63" s="271"/>
    </row>
    <row r="64" spans="1:6">
      <c r="A64" s="271"/>
      <c r="B64" s="271"/>
      <c r="C64" s="271"/>
      <c r="D64" s="271"/>
      <c r="E64" s="271"/>
      <c r="F64" s="271"/>
    </row>
    <row r="65" spans="1:6">
      <c r="A65" s="271"/>
      <c r="B65" s="271"/>
      <c r="C65" s="271"/>
      <c r="D65" s="271"/>
      <c r="E65" s="271"/>
      <c r="F65" s="271"/>
    </row>
    <row r="66" spans="1:6">
      <c r="A66" s="271"/>
      <c r="B66" s="271"/>
      <c r="C66" s="271"/>
      <c r="D66" s="271"/>
      <c r="E66" s="271"/>
      <c r="F66" s="271"/>
    </row>
    <row r="67" spans="1:6">
      <c r="A67" s="271"/>
      <c r="B67" s="271"/>
      <c r="C67" s="271"/>
      <c r="D67" s="271"/>
      <c r="E67" s="271"/>
      <c r="F67" s="271"/>
    </row>
    <row r="68" spans="1:6">
      <c r="A68" s="271"/>
      <c r="B68" s="271"/>
      <c r="C68" s="271"/>
      <c r="D68" s="271"/>
      <c r="E68" s="271"/>
      <c r="F68" s="271"/>
    </row>
    <row r="69" spans="1:6">
      <c r="A69" s="271"/>
      <c r="B69" s="271"/>
      <c r="C69" s="271"/>
      <c r="D69" s="271"/>
      <c r="E69" s="271"/>
      <c r="F69" s="271"/>
    </row>
    <row r="70" spans="1:6">
      <c r="A70" s="271"/>
      <c r="B70" s="271"/>
      <c r="C70" s="271"/>
      <c r="D70" s="271"/>
      <c r="E70" s="271"/>
      <c r="F70" s="271"/>
    </row>
    <row r="71" spans="1:6">
      <c r="A71" s="271"/>
      <c r="B71" s="271"/>
      <c r="C71" s="271"/>
      <c r="D71" s="271"/>
      <c r="E71" s="271"/>
      <c r="F71" s="271"/>
    </row>
    <row r="72" spans="1:6">
      <c r="A72" s="271"/>
      <c r="B72" s="271"/>
      <c r="C72" s="271"/>
      <c r="D72" s="271"/>
      <c r="E72" s="271"/>
      <c r="F72" s="271"/>
    </row>
    <row r="73" spans="1:6">
      <c r="A73" s="271"/>
      <c r="B73" s="271"/>
      <c r="C73" s="271"/>
      <c r="D73" s="271"/>
      <c r="E73" s="271"/>
      <c r="F73" s="271"/>
    </row>
    <row r="74" spans="1:6">
      <c r="A74" s="271"/>
      <c r="B74" s="271"/>
      <c r="C74" s="271"/>
      <c r="D74" s="271"/>
      <c r="E74" s="271"/>
      <c r="F74" s="271"/>
    </row>
    <row r="75" spans="1:6">
      <c r="A75" s="271"/>
      <c r="B75" s="271"/>
      <c r="C75" s="271"/>
      <c r="D75" s="271"/>
      <c r="E75" s="271"/>
      <c r="F75" s="271"/>
    </row>
    <row r="76" spans="1:6">
      <c r="A76" s="271"/>
      <c r="B76" s="271"/>
      <c r="C76" s="271"/>
      <c r="D76" s="271"/>
      <c r="E76" s="271"/>
      <c r="F76" s="271"/>
    </row>
    <row r="77" spans="1:6">
      <c r="A77" s="271"/>
      <c r="B77" s="271"/>
      <c r="C77" s="271"/>
      <c r="D77" s="271"/>
      <c r="E77" s="271"/>
      <c r="F77" s="271"/>
    </row>
    <row r="78" spans="1:6">
      <c r="A78" s="271"/>
      <c r="B78" s="271"/>
      <c r="C78" s="271"/>
      <c r="D78" s="271"/>
      <c r="E78" s="271"/>
      <c r="F78" s="271"/>
    </row>
    <row r="79" spans="1:6">
      <c r="A79" s="271"/>
      <c r="B79" s="271"/>
      <c r="C79" s="271"/>
      <c r="D79" s="271"/>
      <c r="E79" s="271"/>
      <c r="F79" s="271"/>
    </row>
    <row r="80" spans="1:6">
      <c r="A80" s="271"/>
      <c r="B80" s="271"/>
      <c r="C80" s="271"/>
      <c r="D80" s="271"/>
      <c r="E80" s="271"/>
      <c r="F80" s="271"/>
    </row>
    <row r="81" spans="1:6">
      <c r="A81" s="271"/>
      <c r="B81" s="271"/>
      <c r="C81" s="271"/>
      <c r="D81" s="271"/>
      <c r="E81" s="271"/>
      <c r="F81" s="271"/>
    </row>
    <row r="82" spans="1:6">
      <c r="A82" s="271"/>
      <c r="B82" s="271"/>
      <c r="C82" s="271"/>
      <c r="D82" s="271"/>
      <c r="E82" s="271"/>
      <c r="F82" s="271"/>
    </row>
    <row r="83" spans="1:6">
      <c r="A83" s="271"/>
      <c r="B83" s="271"/>
      <c r="C83" s="271"/>
      <c r="D83" s="271"/>
      <c r="E83" s="271"/>
      <c r="F83" s="271"/>
    </row>
    <row r="84" spans="1:6">
      <c r="A84" s="271"/>
      <c r="B84" s="271"/>
      <c r="C84" s="271"/>
      <c r="D84" s="271"/>
      <c r="E84" s="271"/>
      <c r="F84" s="271"/>
    </row>
    <row r="85" spans="1:6">
      <c r="A85" s="271"/>
      <c r="B85" s="271"/>
      <c r="C85" s="271"/>
      <c r="D85" s="271"/>
      <c r="E85" s="271"/>
      <c r="F85" s="271"/>
    </row>
    <row r="86" spans="1:6">
      <c r="A86" s="271"/>
      <c r="B86" s="271"/>
      <c r="C86" s="271"/>
      <c r="D86" s="271"/>
      <c r="E86" s="271"/>
      <c r="F86" s="271"/>
    </row>
    <row r="87" spans="1:6">
      <c r="A87" s="271"/>
      <c r="B87" s="271"/>
      <c r="C87" s="271"/>
      <c r="D87" s="271"/>
      <c r="E87" s="271"/>
      <c r="F87" s="271"/>
    </row>
    <row r="88" spans="1:6">
      <c r="A88" s="271"/>
      <c r="B88" s="271"/>
      <c r="C88" s="271"/>
      <c r="D88" s="271"/>
      <c r="E88" s="271"/>
      <c r="F88" s="271"/>
    </row>
    <row r="89" spans="1:6">
      <c r="A89" s="271"/>
      <c r="B89" s="271"/>
      <c r="C89" s="271"/>
      <c r="D89" s="271"/>
      <c r="E89" s="271"/>
      <c r="F89" s="271"/>
    </row>
    <row r="90" spans="1:6">
      <c r="A90" s="271"/>
      <c r="B90" s="271"/>
      <c r="C90" s="271"/>
      <c r="D90" s="271"/>
      <c r="E90" s="271"/>
      <c r="F90" s="271"/>
    </row>
    <row r="91" spans="1:6">
      <c r="A91" s="271"/>
      <c r="B91" s="271"/>
      <c r="C91" s="271"/>
      <c r="D91" s="271"/>
      <c r="E91" s="271"/>
      <c r="F91" s="271"/>
    </row>
    <row r="92" spans="1:6">
      <c r="A92" s="271"/>
      <c r="B92" s="271"/>
      <c r="C92" s="271"/>
      <c r="D92" s="271"/>
      <c r="E92" s="271"/>
      <c r="F92" s="271"/>
    </row>
    <row r="93" spans="1:6">
      <c r="A93" s="271"/>
      <c r="B93" s="271"/>
      <c r="C93" s="271"/>
      <c r="D93" s="271"/>
      <c r="E93" s="271"/>
      <c r="F93" s="271"/>
    </row>
    <row r="94" spans="1:6">
      <c r="A94" s="271"/>
      <c r="B94" s="271"/>
      <c r="C94" s="271"/>
      <c r="D94" s="271"/>
      <c r="E94" s="271"/>
      <c r="F94" s="271"/>
    </row>
    <row r="95" spans="1:6">
      <c r="A95" s="271"/>
      <c r="B95" s="271"/>
      <c r="C95" s="271"/>
      <c r="D95" s="271"/>
      <c r="E95" s="271"/>
      <c r="F95" s="271"/>
    </row>
    <row r="96" spans="1:6">
      <c r="A96" s="271"/>
      <c r="B96" s="271"/>
      <c r="C96" s="271"/>
      <c r="D96" s="271"/>
      <c r="E96" s="271"/>
      <c r="F96" s="271"/>
    </row>
    <row r="97" spans="1:6">
      <c r="A97" s="271"/>
      <c r="B97" s="271"/>
      <c r="C97" s="271"/>
      <c r="D97" s="271"/>
      <c r="E97" s="271"/>
      <c r="F97" s="271"/>
    </row>
    <row r="98" spans="1:6">
      <c r="A98" s="271"/>
      <c r="B98" s="271"/>
      <c r="C98" s="271"/>
      <c r="D98" s="271"/>
      <c r="E98" s="271"/>
      <c r="F98" s="271"/>
    </row>
    <row r="99" spans="1:6">
      <c r="A99" s="271"/>
      <c r="B99" s="271"/>
      <c r="C99" s="271"/>
      <c r="D99" s="271"/>
      <c r="E99" s="271"/>
      <c r="F99" s="271"/>
    </row>
    <row r="100" spans="1:6">
      <c r="A100" s="271"/>
      <c r="B100" s="271"/>
      <c r="C100" s="271"/>
      <c r="D100" s="271"/>
      <c r="E100" s="271"/>
      <c r="F100" s="271"/>
    </row>
    <row r="101" spans="1:6">
      <c r="A101" s="271"/>
      <c r="B101" s="271"/>
      <c r="C101" s="271"/>
      <c r="D101" s="271"/>
      <c r="E101" s="271"/>
      <c r="F101" s="271"/>
    </row>
    <row r="102" spans="1:6">
      <c r="A102" s="271"/>
      <c r="B102" s="271"/>
      <c r="C102" s="271"/>
      <c r="D102" s="271"/>
      <c r="E102" s="271"/>
      <c r="F102" s="271"/>
    </row>
    <row r="103" spans="1:6">
      <c r="A103" s="271"/>
      <c r="B103" s="271"/>
      <c r="C103" s="271"/>
      <c r="D103" s="271"/>
      <c r="E103" s="271"/>
      <c r="F103" s="271"/>
    </row>
    <row r="104" spans="1:6">
      <c r="A104" s="271"/>
      <c r="B104" s="271"/>
      <c r="C104" s="271"/>
      <c r="D104" s="271"/>
      <c r="E104" s="271"/>
      <c r="F104" s="271"/>
    </row>
    <row r="105" spans="1:6">
      <c r="A105" s="271"/>
      <c r="B105" s="271"/>
      <c r="C105" s="271"/>
      <c r="D105" s="271"/>
      <c r="E105" s="271"/>
      <c r="F105" s="271"/>
    </row>
    <row r="106" spans="1:6">
      <c r="A106" s="271"/>
      <c r="B106" s="271"/>
      <c r="C106" s="271"/>
      <c r="D106" s="271"/>
      <c r="E106" s="271"/>
      <c r="F106" s="271"/>
    </row>
    <row r="107" spans="1:6">
      <c r="A107" s="271"/>
      <c r="B107" s="271"/>
      <c r="C107" s="271"/>
      <c r="D107" s="271"/>
      <c r="E107" s="271"/>
      <c r="F107" s="271"/>
    </row>
    <row r="108" spans="1:6">
      <c r="A108" s="271"/>
      <c r="B108" s="271"/>
      <c r="C108" s="271"/>
      <c r="D108" s="271"/>
      <c r="E108" s="271"/>
      <c r="F108" s="271"/>
    </row>
    <row r="109" spans="1:6">
      <c r="A109" s="271"/>
      <c r="B109" s="271"/>
      <c r="C109" s="271"/>
      <c r="D109" s="271"/>
      <c r="E109" s="271"/>
      <c r="F109" s="271"/>
    </row>
    <row r="110" spans="1:6">
      <c r="A110" s="271"/>
      <c r="B110" s="271"/>
      <c r="C110" s="271"/>
      <c r="D110" s="271"/>
      <c r="E110" s="271"/>
      <c r="F110" s="271"/>
    </row>
    <row r="111" spans="1:6">
      <c r="A111" s="271"/>
      <c r="B111" s="271"/>
      <c r="C111" s="271"/>
      <c r="D111" s="271"/>
      <c r="E111" s="271"/>
      <c r="F111" s="271"/>
    </row>
    <row r="112" spans="1:6">
      <c r="A112" s="271"/>
      <c r="B112" s="271"/>
      <c r="C112" s="271"/>
      <c r="D112" s="271"/>
      <c r="E112" s="271"/>
      <c r="F112" s="271"/>
    </row>
    <row r="113" spans="1:6">
      <c r="A113" s="271"/>
      <c r="B113" s="271"/>
      <c r="C113" s="271"/>
      <c r="D113" s="271"/>
      <c r="E113" s="271"/>
      <c r="F113" s="271"/>
    </row>
    <row r="114" spans="1:6">
      <c r="A114" s="271"/>
      <c r="B114" s="271"/>
      <c r="C114" s="271"/>
      <c r="D114" s="271"/>
      <c r="E114" s="271"/>
      <c r="F114" s="271"/>
    </row>
    <row r="115" spans="1:6">
      <c r="A115" s="271"/>
      <c r="B115" s="271"/>
      <c r="C115" s="271"/>
      <c r="D115" s="271"/>
      <c r="E115" s="271"/>
      <c r="F115" s="271"/>
    </row>
    <row r="116" spans="1:6">
      <c r="A116" s="271"/>
      <c r="B116" s="271"/>
      <c r="C116" s="271"/>
      <c r="D116" s="271"/>
      <c r="E116" s="271"/>
      <c r="F116" s="271"/>
    </row>
    <row r="117" spans="1:6">
      <c r="A117" s="271"/>
      <c r="B117" s="271"/>
      <c r="C117" s="271"/>
      <c r="D117" s="271"/>
      <c r="E117" s="271"/>
      <c r="F117" s="271"/>
    </row>
    <row r="118" spans="1:6">
      <c r="A118" s="271"/>
      <c r="B118" s="271"/>
      <c r="C118" s="271"/>
      <c r="D118" s="271"/>
      <c r="E118" s="271"/>
      <c r="F118" s="271"/>
    </row>
    <row r="119" spans="1:6">
      <c r="A119" s="271"/>
      <c r="B119" s="271"/>
      <c r="C119" s="271"/>
      <c r="D119" s="271"/>
      <c r="E119" s="271"/>
      <c r="F119" s="271"/>
    </row>
    <row r="120" spans="1:6">
      <c r="A120" s="271"/>
      <c r="B120" s="271"/>
      <c r="C120" s="271"/>
      <c r="D120" s="271"/>
      <c r="E120" s="271"/>
      <c r="F120" s="271"/>
    </row>
    <row r="121" spans="1:6">
      <c r="A121" s="271"/>
      <c r="B121" s="271"/>
      <c r="C121" s="271"/>
      <c r="D121" s="271"/>
      <c r="E121" s="271"/>
      <c r="F121" s="271"/>
    </row>
    <row r="122" spans="1:6">
      <c r="A122" s="271"/>
      <c r="B122" s="271"/>
      <c r="C122" s="271"/>
      <c r="D122" s="271"/>
      <c r="E122" s="271"/>
      <c r="F122" s="271"/>
    </row>
    <row r="123" spans="1:6">
      <c r="A123" s="271"/>
      <c r="B123" s="271"/>
      <c r="C123" s="271"/>
      <c r="D123" s="271"/>
      <c r="E123" s="271"/>
      <c r="F123" s="271"/>
    </row>
    <row r="124" spans="1:6">
      <c r="A124" s="271"/>
      <c r="B124" s="271"/>
      <c r="C124" s="271"/>
      <c r="D124" s="271"/>
      <c r="E124" s="271"/>
      <c r="F124" s="271"/>
    </row>
    <row r="125" spans="1:6">
      <c r="A125" s="271"/>
      <c r="B125" s="271"/>
      <c r="C125" s="271"/>
      <c r="D125" s="271"/>
      <c r="E125" s="271"/>
      <c r="F125" s="271"/>
    </row>
    <row r="126" spans="1:6">
      <c r="A126" s="271"/>
      <c r="B126" s="271"/>
      <c r="C126" s="271"/>
      <c r="D126" s="271"/>
      <c r="E126" s="271"/>
      <c r="F126" s="271"/>
    </row>
    <row r="127" spans="1:6">
      <c r="A127" s="271"/>
      <c r="B127" s="271"/>
      <c r="C127" s="271"/>
      <c r="D127" s="271"/>
      <c r="E127" s="271"/>
      <c r="F127" s="271"/>
    </row>
    <row r="128" spans="1:6">
      <c r="A128" s="271"/>
      <c r="B128" s="271"/>
      <c r="C128" s="271"/>
      <c r="D128" s="271"/>
      <c r="E128" s="271"/>
      <c r="F128" s="271"/>
    </row>
    <row r="129" spans="1:6">
      <c r="A129" s="271"/>
      <c r="B129" s="271"/>
      <c r="C129" s="271"/>
      <c r="D129" s="271"/>
      <c r="E129" s="271"/>
      <c r="F129" s="271"/>
    </row>
    <row r="130" spans="1:6">
      <c r="A130" s="271"/>
      <c r="B130" s="271"/>
      <c r="C130" s="271"/>
      <c r="D130" s="271"/>
      <c r="E130" s="271"/>
      <c r="F130" s="271"/>
    </row>
    <row r="131" spans="1:6">
      <c r="A131" s="271"/>
      <c r="B131" s="271"/>
      <c r="C131" s="271"/>
      <c r="D131" s="271"/>
      <c r="E131" s="271"/>
      <c r="F131" s="271"/>
    </row>
    <row r="132" spans="1:6">
      <c r="A132" s="271"/>
      <c r="B132" s="271"/>
      <c r="C132" s="271"/>
      <c r="D132" s="271"/>
      <c r="E132" s="271"/>
      <c r="F132" s="271"/>
    </row>
    <row r="133" spans="1:6">
      <c r="A133" s="271"/>
      <c r="B133" s="271"/>
      <c r="C133" s="271"/>
      <c r="D133" s="271"/>
      <c r="E133" s="271"/>
      <c r="F133" s="271"/>
    </row>
    <row r="134" spans="1:6">
      <c r="A134" s="271"/>
      <c r="B134" s="271"/>
      <c r="C134" s="271"/>
      <c r="D134" s="271"/>
      <c r="E134" s="271"/>
      <c r="F134" s="271"/>
    </row>
    <row r="135" spans="1:6">
      <c r="A135" s="271"/>
      <c r="B135" s="271"/>
      <c r="C135" s="271"/>
      <c r="D135" s="271"/>
      <c r="E135" s="271"/>
      <c r="F135" s="271"/>
    </row>
    <row r="136" spans="1:6">
      <c r="A136" s="271"/>
      <c r="B136" s="271"/>
      <c r="C136" s="271"/>
      <c r="D136" s="271"/>
      <c r="E136" s="271"/>
      <c r="F136" s="271"/>
    </row>
    <row r="137" spans="1:6">
      <c r="A137" s="271"/>
      <c r="B137" s="271"/>
      <c r="C137" s="271"/>
      <c r="D137" s="271"/>
      <c r="E137" s="271"/>
      <c r="F137" s="271"/>
    </row>
    <row r="138" spans="1:6">
      <c r="A138" s="271"/>
      <c r="B138" s="271"/>
      <c r="C138" s="271"/>
      <c r="D138" s="271"/>
      <c r="E138" s="271"/>
      <c r="F138" s="271"/>
    </row>
    <row r="139" spans="1:6">
      <c r="A139" s="271"/>
      <c r="B139" s="271"/>
      <c r="C139" s="271"/>
      <c r="D139" s="271"/>
      <c r="E139" s="271"/>
      <c r="F139" s="271"/>
    </row>
    <row r="140" spans="1:6">
      <c r="A140" s="271"/>
      <c r="B140" s="271"/>
      <c r="C140" s="271"/>
      <c r="D140" s="271"/>
      <c r="E140" s="271"/>
      <c r="F140" s="271"/>
    </row>
    <row r="141" spans="1:6">
      <c r="A141" s="271"/>
      <c r="B141" s="271"/>
      <c r="C141" s="271"/>
      <c r="D141" s="271"/>
      <c r="E141" s="271"/>
      <c r="F141" s="271"/>
    </row>
    <row r="142" spans="1:6">
      <c r="A142" s="271"/>
      <c r="B142" s="271"/>
      <c r="C142" s="271"/>
      <c r="D142" s="271"/>
      <c r="E142" s="271"/>
      <c r="F142" s="271"/>
    </row>
    <row r="143" spans="1:6">
      <c r="A143" s="271"/>
      <c r="B143" s="271"/>
      <c r="C143" s="271"/>
      <c r="D143" s="271"/>
      <c r="E143" s="271"/>
      <c r="F143" s="271"/>
    </row>
    <row r="144" spans="1:6">
      <c r="A144" s="271"/>
      <c r="B144" s="271"/>
      <c r="C144" s="271"/>
      <c r="D144" s="271"/>
      <c r="E144" s="271"/>
      <c r="F144" s="271"/>
    </row>
    <row r="145" spans="1:6">
      <c r="A145" s="271"/>
      <c r="B145" s="271"/>
      <c r="C145" s="271"/>
      <c r="D145" s="271"/>
      <c r="E145" s="271"/>
      <c r="F145" s="271"/>
    </row>
    <row r="146" spans="1:6">
      <c r="A146" s="271"/>
      <c r="B146" s="271"/>
      <c r="C146" s="271"/>
      <c r="D146" s="271"/>
      <c r="E146" s="271"/>
      <c r="F146" s="271"/>
    </row>
    <row r="147" spans="1:6">
      <c r="A147" s="271"/>
      <c r="B147" s="271"/>
      <c r="C147" s="271"/>
      <c r="D147" s="271"/>
      <c r="E147" s="271"/>
      <c r="F147" s="271"/>
    </row>
    <row r="148" spans="1:6">
      <c r="A148" s="271"/>
      <c r="B148" s="271"/>
      <c r="C148" s="271"/>
      <c r="D148" s="271"/>
      <c r="E148" s="271"/>
      <c r="F148" s="271"/>
    </row>
    <row r="149" spans="1:6">
      <c r="A149" s="271"/>
      <c r="B149" s="271"/>
      <c r="C149" s="271"/>
      <c r="D149" s="271"/>
      <c r="E149" s="271"/>
      <c r="F149" s="271"/>
    </row>
    <row r="150" spans="1:6">
      <c r="A150" s="271"/>
      <c r="B150" s="271"/>
      <c r="C150" s="271"/>
      <c r="D150" s="271"/>
      <c r="E150" s="271"/>
      <c r="F150" s="271"/>
    </row>
    <row r="151" spans="1:6">
      <c r="A151" s="271"/>
      <c r="B151" s="271"/>
      <c r="C151" s="271"/>
      <c r="D151" s="271"/>
      <c r="E151" s="271"/>
      <c r="F151" s="271"/>
    </row>
    <row r="152" spans="1:6">
      <c r="A152" s="271"/>
      <c r="B152" s="271"/>
      <c r="C152" s="271"/>
      <c r="D152" s="271"/>
      <c r="E152" s="271"/>
      <c r="F152" s="271"/>
    </row>
    <row r="153" spans="1:6">
      <c r="A153" s="271"/>
      <c r="B153" s="271"/>
      <c r="C153" s="271"/>
      <c r="D153" s="271"/>
      <c r="E153" s="271"/>
      <c r="F153" s="271"/>
    </row>
    <row r="154" spans="1:6">
      <c r="A154" s="271"/>
      <c r="B154" s="271"/>
      <c r="C154" s="271"/>
      <c r="D154" s="271"/>
      <c r="E154" s="271"/>
      <c r="F154" s="271"/>
    </row>
    <row r="155" spans="1:6">
      <c r="A155" s="271"/>
      <c r="B155" s="271"/>
      <c r="C155" s="271"/>
      <c r="D155" s="271"/>
      <c r="E155" s="271"/>
      <c r="F155" s="271"/>
    </row>
    <row r="156" spans="1:6">
      <c r="A156" s="271"/>
      <c r="B156" s="271"/>
      <c r="C156" s="271"/>
      <c r="D156" s="271"/>
      <c r="E156" s="271"/>
      <c r="F156" s="271"/>
    </row>
    <row r="157" spans="1:6">
      <c r="A157" s="271"/>
      <c r="B157" s="271"/>
      <c r="C157" s="271"/>
      <c r="D157" s="271"/>
      <c r="E157" s="271"/>
      <c r="F157" s="271"/>
    </row>
    <row r="158" spans="1:6">
      <c r="A158" s="271"/>
      <c r="B158" s="271"/>
      <c r="C158" s="271"/>
      <c r="D158" s="271"/>
      <c r="E158" s="271"/>
      <c r="F158" s="271"/>
    </row>
    <row r="159" spans="1:6">
      <c r="A159" s="271"/>
      <c r="B159" s="271"/>
      <c r="C159" s="271"/>
      <c r="D159" s="271"/>
      <c r="E159" s="271"/>
      <c r="F159" s="271"/>
    </row>
    <row r="160" spans="1:6">
      <c r="A160" s="271"/>
      <c r="B160" s="271"/>
      <c r="C160" s="271"/>
      <c r="D160" s="271"/>
      <c r="E160" s="271"/>
      <c r="F160" s="271"/>
    </row>
    <row r="161" spans="1:6">
      <c r="A161" s="271"/>
      <c r="B161" s="271"/>
      <c r="C161" s="271"/>
      <c r="D161" s="271"/>
      <c r="E161" s="271"/>
      <c r="F161" s="271"/>
    </row>
    <row r="162" spans="1:6">
      <c r="A162" s="271"/>
      <c r="B162" s="271"/>
      <c r="C162" s="271"/>
      <c r="D162" s="271"/>
      <c r="E162" s="271"/>
      <c r="F162" s="271"/>
    </row>
    <row r="163" spans="1:6">
      <c r="A163" s="271"/>
      <c r="B163" s="271"/>
      <c r="C163" s="271"/>
      <c r="D163" s="271"/>
      <c r="E163" s="271"/>
      <c r="F163" s="271"/>
    </row>
    <row r="164" spans="1:6">
      <c r="A164" s="271"/>
      <c r="B164" s="271"/>
      <c r="C164" s="271"/>
      <c r="D164" s="271"/>
      <c r="E164" s="271"/>
      <c r="F164" s="271"/>
    </row>
    <row r="165" spans="1:6">
      <c r="A165" s="271"/>
      <c r="B165" s="271"/>
      <c r="C165" s="271"/>
      <c r="D165" s="271"/>
      <c r="E165" s="271"/>
      <c r="F165" s="271"/>
    </row>
    <row r="166" spans="1:6">
      <c r="A166" s="271"/>
      <c r="B166" s="271"/>
      <c r="C166" s="271"/>
      <c r="D166" s="271"/>
      <c r="E166" s="271"/>
      <c r="F166" s="271"/>
    </row>
    <row r="167" spans="1:6">
      <c r="A167" s="271"/>
      <c r="B167" s="271"/>
      <c r="C167" s="271"/>
      <c r="D167" s="271"/>
      <c r="E167" s="271"/>
      <c r="F167" s="271"/>
    </row>
    <row r="168" spans="1:6">
      <c r="A168" s="271"/>
      <c r="B168" s="271"/>
      <c r="C168" s="271"/>
      <c r="D168" s="271"/>
      <c r="E168" s="271"/>
      <c r="F168" s="271"/>
    </row>
    <row r="169" spans="1:6">
      <c r="A169" s="271"/>
      <c r="B169" s="271"/>
      <c r="C169" s="271"/>
      <c r="D169" s="271"/>
      <c r="E169" s="271"/>
      <c r="F169" s="271"/>
    </row>
    <row r="170" spans="1:6">
      <c r="A170" s="271"/>
      <c r="B170" s="271"/>
      <c r="C170" s="271"/>
      <c r="D170" s="271"/>
      <c r="E170" s="271"/>
      <c r="F170" s="271"/>
    </row>
    <row r="171" spans="1:6">
      <c r="A171" s="271"/>
      <c r="B171" s="271"/>
      <c r="C171" s="271"/>
      <c r="D171" s="271"/>
      <c r="E171" s="271"/>
      <c r="F171" s="271"/>
    </row>
    <row r="172" spans="1:6">
      <c r="A172" s="271"/>
      <c r="B172" s="271"/>
      <c r="C172" s="271"/>
      <c r="D172" s="271"/>
      <c r="E172" s="271"/>
      <c r="F172" s="271"/>
    </row>
    <row r="173" spans="1:6">
      <c r="A173" s="271"/>
      <c r="B173" s="271"/>
      <c r="C173" s="271"/>
      <c r="D173" s="271"/>
      <c r="E173" s="271"/>
      <c r="F173" s="271"/>
    </row>
    <row r="174" spans="1:6">
      <c r="A174" s="271"/>
      <c r="B174" s="271"/>
      <c r="C174" s="271"/>
      <c r="D174" s="271"/>
      <c r="E174" s="271"/>
      <c r="F174" s="271"/>
    </row>
    <row r="175" spans="1:6">
      <c r="A175" s="271"/>
      <c r="B175" s="271"/>
      <c r="C175" s="271"/>
      <c r="D175" s="271"/>
      <c r="E175" s="271"/>
      <c r="F175" s="271"/>
    </row>
    <row r="176" spans="1:6">
      <c r="A176" s="271"/>
      <c r="B176" s="271"/>
      <c r="C176" s="271"/>
      <c r="D176" s="271"/>
      <c r="E176" s="271"/>
      <c r="F176" s="271"/>
    </row>
    <row r="177" spans="1:6">
      <c r="A177" s="271"/>
      <c r="B177" s="271"/>
      <c r="C177" s="271"/>
      <c r="D177" s="271"/>
      <c r="E177" s="271"/>
      <c r="F177" s="271"/>
    </row>
    <row r="178" spans="1:6">
      <c r="A178" s="271"/>
      <c r="B178" s="271"/>
      <c r="C178" s="271"/>
      <c r="D178" s="271"/>
      <c r="E178" s="271"/>
      <c r="F178" s="271"/>
    </row>
    <row r="179" spans="1:6">
      <c r="A179" s="271"/>
      <c r="B179" s="271"/>
      <c r="C179" s="271"/>
      <c r="D179" s="271"/>
      <c r="E179" s="271"/>
      <c r="F179" s="271"/>
    </row>
    <row r="180" spans="1:6">
      <c r="A180" s="271"/>
      <c r="B180" s="271"/>
      <c r="C180" s="271"/>
      <c r="D180" s="271"/>
      <c r="E180" s="271"/>
      <c r="F180" s="271"/>
    </row>
    <row r="181" spans="1:6">
      <c r="A181" s="271"/>
      <c r="B181" s="271"/>
      <c r="C181" s="271"/>
      <c r="D181" s="271"/>
      <c r="E181" s="271"/>
      <c r="F181" s="271"/>
    </row>
    <row r="182" spans="1:6">
      <c r="A182" s="271"/>
      <c r="B182" s="271"/>
      <c r="C182" s="271"/>
      <c r="D182" s="271"/>
      <c r="E182" s="271"/>
      <c r="F182" s="271"/>
    </row>
    <row r="183" spans="1:6">
      <c r="A183" s="271"/>
      <c r="B183" s="271"/>
      <c r="C183" s="271"/>
      <c r="D183" s="271"/>
      <c r="E183" s="271"/>
      <c r="F183" s="271"/>
    </row>
    <row r="184" spans="1:6">
      <c r="A184" s="271"/>
      <c r="B184" s="271"/>
      <c r="C184" s="271"/>
      <c r="D184" s="271"/>
      <c r="E184" s="271"/>
      <c r="F184" s="271"/>
    </row>
    <row r="185" spans="1:6">
      <c r="A185" s="271"/>
      <c r="B185" s="271"/>
      <c r="C185" s="271"/>
      <c r="D185" s="271"/>
      <c r="E185" s="271"/>
      <c r="F185" s="271"/>
    </row>
    <row r="186" spans="1:6">
      <c r="A186" s="271"/>
      <c r="B186" s="271"/>
      <c r="C186" s="271"/>
      <c r="D186" s="271"/>
      <c r="E186" s="271"/>
      <c r="F186" s="271"/>
    </row>
    <row r="187" spans="1:6">
      <c r="A187" s="271"/>
      <c r="B187" s="271"/>
      <c r="C187" s="271"/>
      <c r="D187" s="271"/>
      <c r="E187" s="271"/>
      <c r="F187" s="271"/>
    </row>
    <row r="188" spans="1:6">
      <c r="A188" s="271"/>
      <c r="B188" s="271"/>
      <c r="C188" s="271"/>
      <c r="D188" s="271"/>
      <c r="E188" s="271"/>
      <c r="F188" s="271"/>
    </row>
    <row r="189" spans="1:6">
      <c r="A189" s="271"/>
      <c r="B189" s="271"/>
      <c r="C189" s="271"/>
      <c r="D189" s="271"/>
      <c r="E189" s="271"/>
      <c r="F189" s="271"/>
    </row>
    <row r="190" spans="1:6">
      <c r="A190" s="271"/>
      <c r="B190" s="271"/>
      <c r="C190" s="271"/>
      <c r="D190" s="271"/>
      <c r="E190" s="271"/>
      <c r="F190" s="271"/>
    </row>
    <row r="191" spans="1:6">
      <c r="A191" s="271"/>
      <c r="B191" s="271"/>
      <c r="C191" s="271"/>
      <c r="D191" s="271"/>
      <c r="E191" s="271"/>
      <c r="F191" s="271"/>
    </row>
    <row r="192" spans="1:6">
      <c r="A192" s="271"/>
      <c r="B192" s="271"/>
      <c r="C192" s="271"/>
      <c r="D192" s="271"/>
      <c r="E192" s="271"/>
      <c r="F192" s="271"/>
    </row>
    <row r="193" spans="1:6">
      <c r="A193" s="271"/>
      <c r="B193" s="271"/>
      <c r="C193" s="271"/>
      <c r="D193" s="271"/>
      <c r="E193" s="271"/>
      <c r="F193" s="271"/>
    </row>
    <row r="194" spans="1:6">
      <c r="A194" s="271"/>
      <c r="B194" s="271"/>
      <c r="C194" s="271"/>
      <c r="D194" s="271"/>
      <c r="E194" s="271"/>
      <c r="F194" s="271"/>
    </row>
    <row r="195" spans="1:6">
      <c r="A195" s="271"/>
      <c r="B195" s="271"/>
      <c r="C195" s="271"/>
      <c r="D195" s="271"/>
      <c r="E195" s="271"/>
      <c r="F195" s="271"/>
    </row>
    <row r="196" spans="1:6">
      <c r="A196" s="271"/>
      <c r="B196" s="271"/>
      <c r="C196" s="271"/>
      <c r="D196" s="271"/>
      <c r="E196" s="271"/>
      <c r="F196" s="271"/>
    </row>
    <row r="197" spans="1:6">
      <c r="A197" s="271"/>
      <c r="B197" s="271"/>
      <c r="C197" s="271"/>
      <c r="D197" s="271"/>
      <c r="E197" s="271"/>
      <c r="F197" s="271"/>
    </row>
    <row r="198" spans="1:6">
      <c r="A198" s="271"/>
      <c r="B198" s="271"/>
      <c r="C198" s="271"/>
      <c r="D198" s="271"/>
      <c r="E198" s="271"/>
      <c r="F198" s="271"/>
    </row>
    <row r="199" spans="1:6">
      <c r="A199" s="271"/>
      <c r="B199" s="271"/>
      <c r="C199" s="271"/>
      <c r="D199" s="271"/>
      <c r="E199" s="271"/>
      <c r="F199" s="271"/>
    </row>
    <row r="200" spans="1:6">
      <c r="A200" s="271"/>
      <c r="B200" s="271"/>
      <c r="C200" s="271"/>
      <c r="D200" s="271"/>
      <c r="E200" s="271"/>
      <c r="F200" s="271"/>
    </row>
    <row r="201" spans="1:6">
      <c r="A201" s="271"/>
      <c r="B201" s="271"/>
      <c r="C201" s="271"/>
      <c r="D201" s="271"/>
      <c r="E201" s="271"/>
      <c r="F201" s="271"/>
    </row>
    <row r="202" spans="1:6">
      <c r="A202" s="271"/>
      <c r="B202" s="271"/>
      <c r="C202" s="271"/>
      <c r="D202" s="271"/>
      <c r="E202" s="271"/>
      <c r="F202" s="271"/>
    </row>
    <row r="203" spans="1:6">
      <c r="A203" s="271"/>
      <c r="B203" s="271"/>
      <c r="C203" s="271"/>
      <c r="D203" s="271"/>
      <c r="E203" s="271"/>
      <c r="F203" s="271"/>
    </row>
    <row r="204" spans="1:6">
      <c r="A204" s="271"/>
      <c r="B204" s="271"/>
      <c r="C204" s="271"/>
      <c r="D204" s="271"/>
      <c r="E204" s="271"/>
      <c r="F204" s="271"/>
    </row>
    <row r="205" spans="1:6">
      <c r="A205" s="271"/>
      <c r="B205" s="271"/>
      <c r="C205" s="271"/>
      <c r="D205" s="271"/>
      <c r="E205" s="271"/>
      <c r="F205" s="271"/>
    </row>
    <row r="206" spans="1:6">
      <c r="A206" s="271"/>
      <c r="B206" s="271"/>
      <c r="C206" s="271"/>
      <c r="D206" s="271"/>
      <c r="E206" s="271"/>
      <c r="F206" s="271"/>
    </row>
    <row r="207" spans="1:6">
      <c r="A207" s="271"/>
      <c r="B207" s="271"/>
      <c r="C207" s="271"/>
      <c r="D207" s="271"/>
      <c r="E207" s="271"/>
      <c r="F207" s="271"/>
    </row>
    <row r="208" spans="1:6">
      <c r="A208" s="271"/>
      <c r="B208" s="271"/>
      <c r="C208" s="271"/>
      <c r="D208" s="271"/>
      <c r="E208" s="271"/>
      <c r="F208" s="271"/>
    </row>
    <row r="209" spans="1:6">
      <c r="A209" s="271"/>
      <c r="B209" s="271"/>
      <c r="C209" s="271"/>
      <c r="D209" s="271"/>
      <c r="E209" s="271"/>
      <c r="F209" s="271"/>
    </row>
    <row r="210" spans="1:6">
      <c r="A210" s="271"/>
      <c r="B210" s="271"/>
      <c r="C210" s="271"/>
      <c r="D210" s="271"/>
      <c r="E210" s="271"/>
      <c r="F210" s="271"/>
    </row>
    <row r="211" spans="1:6">
      <c r="A211" s="271"/>
      <c r="B211" s="271"/>
      <c r="C211" s="271"/>
      <c r="D211" s="271"/>
      <c r="E211" s="271"/>
      <c r="F211" s="271"/>
    </row>
    <row r="212" spans="1:6">
      <c r="A212" s="271"/>
      <c r="B212" s="271"/>
      <c r="C212" s="271"/>
      <c r="D212" s="271"/>
      <c r="E212" s="271"/>
      <c r="F212" s="271"/>
    </row>
    <row r="213" spans="1:6">
      <c r="A213" s="271"/>
      <c r="B213" s="271"/>
      <c r="C213" s="271"/>
      <c r="D213" s="271"/>
      <c r="E213" s="271"/>
      <c r="F213" s="271"/>
    </row>
    <row r="214" spans="1:6">
      <c r="A214" s="271"/>
      <c r="B214" s="271"/>
      <c r="C214" s="271"/>
      <c r="D214" s="271"/>
      <c r="E214" s="271"/>
      <c r="F214" s="271"/>
    </row>
    <row r="215" spans="1:6">
      <c r="A215" s="271"/>
      <c r="B215" s="271"/>
      <c r="C215" s="271"/>
      <c r="D215" s="271"/>
      <c r="E215" s="271"/>
      <c r="F215" s="271"/>
    </row>
    <row r="216" spans="1:6">
      <c r="A216" s="271"/>
      <c r="B216" s="271"/>
      <c r="C216" s="271"/>
      <c r="D216" s="271"/>
      <c r="E216" s="271"/>
      <c r="F216" s="271"/>
    </row>
    <row r="217" spans="1:6">
      <c r="A217" s="271"/>
      <c r="B217" s="271"/>
      <c r="C217" s="271"/>
      <c r="D217" s="271"/>
      <c r="E217" s="271"/>
      <c r="F217" s="271"/>
    </row>
    <row r="218" spans="1:6">
      <c r="A218" s="271"/>
      <c r="B218" s="271"/>
      <c r="C218" s="271"/>
      <c r="D218" s="271"/>
      <c r="E218" s="271"/>
      <c r="F218" s="271"/>
    </row>
    <row r="219" spans="1:6">
      <c r="A219" s="271"/>
      <c r="B219" s="271"/>
      <c r="C219" s="271"/>
      <c r="D219" s="271"/>
      <c r="E219" s="271"/>
      <c r="F219" s="271"/>
    </row>
    <row r="220" spans="1:6">
      <c r="A220" s="271"/>
      <c r="B220" s="271"/>
      <c r="C220" s="271"/>
      <c r="D220" s="271"/>
      <c r="E220" s="271"/>
      <c r="F220" s="271"/>
    </row>
    <row r="221" spans="1:6">
      <c r="A221" s="271"/>
      <c r="B221" s="271"/>
      <c r="C221" s="271"/>
      <c r="D221" s="271"/>
      <c r="E221" s="271"/>
      <c r="F221" s="271"/>
    </row>
    <row r="222" spans="1:6">
      <c r="A222" s="271"/>
      <c r="B222" s="271"/>
      <c r="C222" s="271"/>
      <c r="D222" s="271"/>
      <c r="E222" s="271"/>
      <c r="F222" s="271"/>
    </row>
    <row r="223" spans="1:6">
      <c r="A223" s="271"/>
      <c r="B223" s="271"/>
      <c r="C223" s="271"/>
      <c r="D223" s="271"/>
      <c r="E223" s="271"/>
      <c r="F223" s="271"/>
    </row>
    <row r="224" spans="1:6">
      <c r="A224" s="271"/>
      <c r="B224" s="271"/>
      <c r="C224" s="271"/>
      <c r="D224" s="271"/>
      <c r="E224" s="271"/>
      <c r="F224" s="271"/>
    </row>
    <row r="225" spans="1:6">
      <c r="A225" s="271"/>
      <c r="B225" s="271"/>
      <c r="C225" s="271"/>
      <c r="D225" s="271"/>
      <c r="E225" s="271"/>
      <c r="F225" s="271"/>
    </row>
    <row r="226" spans="1:6">
      <c r="A226" s="271"/>
      <c r="B226" s="271"/>
      <c r="C226" s="271"/>
      <c r="D226" s="271"/>
      <c r="E226" s="271"/>
      <c r="F226" s="271"/>
    </row>
    <row r="227" spans="1:6">
      <c r="A227" s="271"/>
      <c r="B227" s="271"/>
      <c r="C227" s="271"/>
      <c r="D227" s="271"/>
      <c r="E227" s="271"/>
      <c r="F227" s="271"/>
    </row>
    <row r="228" spans="1:6">
      <c r="A228" s="271"/>
      <c r="B228" s="271"/>
      <c r="C228" s="271"/>
      <c r="D228" s="271"/>
      <c r="E228" s="271"/>
      <c r="F228" s="271"/>
    </row>
    <row r="229" spans="1:6">
      <c r="A229" s="271"/>
      <c r="B229" s="271"/>
      <c r="C229" s="271"/>
      <c r="D229" s="271"/>
      <c r="E229" s="271"/>
      <c r="F229" s="271"/>
    </row>
    <row r="230" spans="1:6">
      <c r="A230" s="271"/>
      <c r="B230" s="271"/>
      <c r="C230" s="271"/>
      <c r="D230" s="271"/>
      <c r="E230" s="271"/>
      <c r="F230" s="271"/>
    </row>
    <row r="231" spans="1:6">
      <c r="A231" s="271"/>
      <c r="B231" s="271"/>
      <c r="C231" s="271"/>
      <c r="D231" s="271"/>
      <c r="E231" s="271"/>
      <c r="F231" s="271"/>
    </row>
    <row r="232" spans="1:6">
      <c r="A232" s="271"/>
      <c r="B232" s="271"/>
      <c r="C232" s="271"/>
      <c r="D232" s="271"/>
      <c r="E232" s="271"/>
      <c r="F232" s="271"/>
    </row>
    <row r="233" spans="1:6">
      <c r="A233" s="271"/>
      <c r="B233" s="271"/>
      <c r="C233" s="271"/>
      <c r="D233" s="271"/>
      <c r="E233" s="271"/>
      <c r="F233" s="271"/>
    </row>
    <row r="234" spans="1:6">
      <c r="A234" s="271"/>
      <c r="B234" s="271"/>
      <c r="C234" s="271"/>
      <c r="D234" s="271"/>
      <c r="E234" s="271"/>
      <c r="F234" s="271"/>
    </row>
    <row r="235" spans="1:6">
      <c r="A235" s="271"/>
      <c r="B235" s="271"/>
      <c r="C235" s="271"/>
      <c r="D235" s="271"/>
      <c r="E235" s="271"/>
      <c r="F235" s="271"/>
    </row>
    <row r="236" spans="1:6">
      <c r="A236" s="271"/>
      <c r="B236" s="271"/>
      <c r="C236" s="271"/>
      <c r="D236" s="271"/>
      <c r="E236" s="271"/>
      <c r="F236" s="271"/>
    </row>
    <row r="237" spans="1:6">
      <c r="A237" s="271"/>
      <c r="B237" s="271"/>
      <c r="C237" s="271"/>
      <c r="D237" s="271"/>
      <c r="E237" s="271"/>
      <c r="F237" s="271"/>
    </row>
    <row r="238" spans="1:6">
      <c r="A238" s="271"/>
      <c r="B238" s="271"/>
      <c r="C238" s="271"/>
      <c r="D238" s="271"/>
      <c r="E238" s="271"/>
      <c r="F238" s="271"/>
    </row>
    <row r="239" spans="1:6">
      <c r="A239" s="271"/>
      <c r="B239" s="271"/>
      <c r="C239" s="271"/>
      <c r="D239" s="271"/>
      <c r="E239" s="271"/>
      <c r="F239" s="271"/>
    </row>
    <row r="240" spans="1:6">
      <c r="A240" s="271"/>
      <c r="B240" s="271"/>
      <c r="C240" s="271"/>
      <c r="D240" s="271"/>
      <c r="E240" s="271"/>
      <c r="F240" s="271"/>
    </row>
    <row r="241" spans="1:6">
      <c r="A241" s="271"/>
      <c r="B241" s="271"/>
      <c r="C241" s="271"/>
      <c r="D241" s="271"/>
      <c r="E241" s="271"/>
      <c r="F241" s="271"/>
    </row>
    <row r="242" spans="1:6">
      <c r="A242" s="271"/>
      <c r="B242" s="271"/>
      <c r="C242" s="271"/>
      <c r="D242" s="271"/>
      <c r="E242" s="271"/>
      <c r="F242" s="271"/>
    </row>
    <row r="243" spans="1:6">
      <c r="A243" s="271"/>
      <c r="B243" s="271"/>
      <c r="C243" s="271"/>
      <c r="D243" s="271"/>
      <c r="E243" s="271"/>
      <c r="F243" s="271"/>
    </row>
    <row r="244" spans="1:6">
      <c r="A244" s="271"/>
      <c r="B244" s="271"/>
      <c r="C244" s="271"/>
      <c r="D244" s="271"/>
      <c r="E244" s="271"/>
      <c r="F244" s="271"/>
    </row>
    <row r="245" spans="1:6">
      <c r="A245" s="271"/>
      <c r="B245" s="271"/>
      <c r="C245" s="271"/>
      <c r="D245" s="271"/>
      <c r="E245" s="271"/>
      <c r="F245" s="271"/>
    </row>
    <row r="246" spans="1:6">
      <c r="A246" s="271"/>
      <c r="B246" s="271"/>
      <c r="C246" s="271"/>
      <c r="D246" s="271"/>
      <c r="E246" s="271"/>
      <c r="F246" s="271"/>
    </row>
    <row r="247" spans="1:6">
      <c r="A247" s="271"/>
      <c r="B247" s="271"/>
      <c r="C247" s="271"/>
      <c r="D247" s="271"/>
      <c r="E247" s="271"/>
      <c r="F247" s="271"/>
    </row>
    <row r="248" spans="1:6">
      <c r="A248" s="271"/>
      <c r="B248" s="271"/>
      <c r="C248" s="271"/>
      <c r="D248" s="271"/>
      <c r="E248" s="271"/>
      <c r="F248" s="271"/>
    </row>
    <row r="249" spans="1:6">
      <c r="A249" s="271"/>
      <c r="B249" s="271"/>
      <c r="C249" s="271"/>
      <c r="D249" s="271"/>
      <c r="E249" s="271"/>
      <c r="F249" s="271"/>
    </row>
    <row r="250" spans="1:6">
      <c r="A250" s="271"/>
      <c r="B250" s="271"/>
      <c r="C250" s="271"/>
      <c r="D250" s="271"/>
      <c r="E250" s="271"/>
      <c r="F250" s="271"/>
    </row>
    <row r="251" spans="1:6">
      <c r="A251" s="271"/>
      <c r="B251" s="271"/>
      <c r="C251" s="271"/>
      <c r="D251" s="271"/>
      <c r="E251" s="271"/>
      <c r="F251" s="271"/>
    </row>
    <row r="252" spans="1:6">
      <c r="A252" s="271"/>
      <c r="B252" s="271"/>
      <c r="C252" s="271"/>
      <c r="D252" s="271"/>
      <c r="E252" s="271"/>
      <c r="F252" s="271"/>
    </row>
    <row r="253" spans="1:6">
      <c r="A253" s="271"/>
      <c r="B253" s="271"/>
      <c r="C253" s="271"/>
      <c r="D253" s="271"/>
      <c r="E253" s="271"/>
      <c r="F253" s="271"/>
    </row>
    <row r="254" spans="1:6">
      <c r="A254" s="271"/>
      <c r="B254" s="271"/>
      <c r="C254" s="271"/>
      <c r="D254" s="271"/>
      <c r="E254" s="271"/>
      <c r="F254" s="271"/>
    </row>
    <row r="255" spans="1:6">
      <c r="A255" s="271"/>
      <c r="B255" s="271"/>
      <c r="C255" s="271"/>
      <c r="D255" s="271"/>
      <c r="E255" s="271"/>
      <c r="F255" s="271"/>
    </row>
    <row r="256" spans="1:6">
      <c r="A256" s="271"/>
      <c r="B256" s="271"/>
      <c r="C256" s="271"/>
      <c r="D256" s="271"/>
      <c r="E256" s="271"/>
      <c r="F256" s="271"/>
    </row>
    <row r="257" spans="1:6">
      <c r="A257" s="271"/>
      <c r="B257" s="271"/>
      <c r="C257" s="271"/>
      <c r="D257" s="271"/>
      <c r="E257" s="271"/>
      <c r="F257" s="271"/>
    </row>
    <row r="258" spans="1:6">
      <c r="A258" s="271"/>
      <c r="B258" s="271"/>
      <c r="C258" s="271"/>
      <c r="D258" s="271"/>
      <c r="E258" s="271"/>
      <c r="F258" s="271"/>
    </row>
    <row r="259" spans="1:6">
      <c r="A259" s="271"/>
      <c r="B259" s="271"/>
      <c r="C259" s="271"/>
      <c r="D259" s="271"/>
      <c r="E259" s="271"/>
      <c r="F259" s="271"/>
    </row>
    <row r="260" spans="1:6">
      <c r="A260" s="271"/>
      <c r="B260" s="271"/>
      <c r="C260" s="271"/>
      <c r="D260" s="271"/>
      <c r="E260" s="271"/>
      <c r="F260" s="271"/>
    </row>
    <row r="261" spans="1:6">
      <c r="A261" s="271"/>
      <c r="B261" s="271"/>
      <c r="C261" s="271"/>
      <c r="D261" s="271"/>
      <c r="E261" s="271"/>
      <c r="F261" s="271"/>
    </row>
    <row r="262" spans="1:6">
      <c r="A262" s="271"/>
      <c r="B262" s="271"/>
      <c r="C262" s="271"/>
      <c r="D262" s="271"/>
      <c r="E262" s="271"/>
      <c r="F262" s="271"/>
    </row>
    <row r="263" spans="1:6">
      <c r="A263" s="271"/>
      <c r="B263" s="271"/>
      <c r="C263" s="271"/>
      <c r="D263" s="271"/>
      <c r="E263" s="271"/>
      <c r="F263" s="271"/>
    </row>
    <row r="264" spans="1:6">
      <c r="A264" s="271"/>
      <c r="B264" s="271"/>
      <c r="C264" s="271"/>
      <c r="D264" s="271"/>
      <c r="E264" s="271"/>
      <c r="F264" s="271"/>
    </row>
    <row r="265" spans="1:6">
      <c r="A265" s="271"/>
      <c r="B265" s="271"/>
      <c r="C265" s="271"/>
      <c r="D265" s="271"/>
      <c r="E265" s="271"/>
      <c r="F265" s="271"/>
    </row>
    <row r="266" spans="1:6">
      <c r="A266" s="271"/>
      <c r="B266" s="271"/>
      <c r="C266" s="271"/>
      <c r="D266" s="271"/>
      <c r="E266" s="271"/>
      <c r="F266" s="271"/>
    </row>
    <row r="267" spans="1:6">
      <c r="A267" s="271"/>
      <c r="B267" s="271"/>
      <c r="C267" s="271"/>
      <c r="D267" s="271"/>
      <c r="E267" s="271"/>
      <c r="F267" s="271"/>
    </row>
    <row r="268" spans="1:6">
      <c r="A268" s="271"/>
      <c r="B268" s="271"/>
      <c r="C268" s="271"/>
      <c r="D268" s="271"/>
      <c r="E268" s="271"/>
      <c r="F268" s="271"/>
    </row>
    <row r="269" spans="1:6">
      <c r="A269" s="271"/>
      <c r="B269" s="271"/>
      <c r="C269" s="271"/>
      <c r="D269" s="271"/>
      <c r="E269" s="271"/>
      <c r="F269" s="271"/>
    </row>
    <row r="270" spans="1:6">
      <c r="A270" s="271"/>
      <c r="B270" s="271"/>
      <c r="C270" s="271"/>
      <c r="D270" s="271"/>
      <c r="E270" s="271"/>
      <c r="F270" s="271"/>
    </row>
    <row r="271" spans="1:6">
      <c r="A271" s="271"/>
      <c r="B271" s="271"/>
      <c r="C271" s="271"/>
      <c r="D271" s="271"/>
      <c r="E271" s="271"/>
      <c r="F271" s="271"/>
    </row>
    <row r="272" spans="1:6">
      <c r="A272" s="271"/>
      <c r="B272" s="271"/>
      <c r="C272" s="271"/>
      <c r="D272" s="271"/>
      <c r="E272" s="271"/>
      <c r="F272" s="271"/>
    </row>
    <row r="273" spans="1:6">
      <c r="A273" s="271"/>
      <c r="B273" s="271"/>
      <c r="C273" s="271"/>
      <c r="D273" s="271"/>
      <c r="E273" s="271"/>
      <c r="F273" s="271"/>
    </row>
    <row r="274" spans="1:6">
      <c r="A274" s="271"/>
      <c r="B274" s="271"/>
      <c r="C274" s="271"/>
      <c r="D274" s="271"/>
      <c r="E274" s="271"/>
      <c r="F274" s="271"/>
    </row>
    <row r="275" spans="1:6">
      <c r="A275" s="271"/>
      <c r="B275" s="271"/>
      <c r="C275" s="271"/>
      <c r="D275" s="271"/>
      <c r="E275" s="271"/>
      <c r="F275" s="271"/>
    </row>
    <row r="276" spans="1:6">
      <c r="A276" s="271"/>
      <c r="B276" s="271"/>
      <c r="C276" s="271"/>
      <c r="D276" s="271"/>
      <c r="E276" s="271"/>
      <c r="F276" s="271"/>
    </row>
    <row r="277" spans="1:6">
      <c r="A277" s="271"/>
      <c r="B277" s="271"/>
      <c r="C277" s="271"/>
      <c r="D277" s="271"/>
      <c r="E277" s="271"/>
      <c r="F277" s="271"/>
    </row>
    <row r="278" spans="1:6">
      <c r="A278" s="271"/>
      <c r="B278" s="271"/>
      <c r="C278" s="271"/>
      <c r="D278" s="271"/>
      <c r="E278" s="271"/>
      <c r="F278" s="271"/>
    </row>
    <row r="279" spans="1:6">
      <c r="A279" s="271"/>
      <c r="B279" s="271"/>
      <c r="C279" s="271"/>
      <c r="D279" s="271"/>
      <c r="E279" s="271"/>
      <c r="F279" s="271"/>
    </row>
    <row r="280" spans="1:6">
      <c r="A280" s="271"/>
      <c r="B280" s="271"/>
      <c r="C280" s="271"/>
      <c r="D280" s="271"/>
      <c r="E280" s="271"/>
      <c r="F280" s="271"/>
    </row>
    <row r="281" spans="1:6">
      <c r="A281" s="271"/>
      <c r="B281" s="271"/>
      <c r="C281" s="271"/>
      <c r="D281" s="271"/>
      <c r="E281" s="271"/>
      <c r="F281" s="271"/>
    </row>
    <row r="282" spans="1:6">
      <c r="A282" s="271"/>
      <c r="B282" s="271"/>
      <c r="C282" s="271"/>
      <c r="D282" s="271"/>
      <c r="E282" s="271"/>
      <c r="F282" s="271"/>
    </row>
    <row r="283" spans="1:6">
      <c r="A283" s="271"/>
      <c r="B283" s="271"/>
      <c r="C283" s="271"/>
      <c r="D283" s="271"/>
      <c r="E283" s="271"/>
      <c r="F283" s="271"/>
    </row>
    <row r="284" spans="1:6">
      <c r="A284" s="271"/>
      <c r="B284" s="271"/>
      <c r="C284" s="271"/>
      <c r="D284" s="271"/>
      <c r="E284" s="271"/>
      <c r="F284" s="271"/>
    </row>
    <row r="285" spans="1:6">
      <c r="A285" s="271"/>
      <c r="B285" s="271"/>
      <c r="C285" s="271"/>
      <c r="D285" s="271"/>
      <c r="E285" s="271"/>
      <c r="F285" s="271"/>
    </row>
  </sheetData>
  <hyperlinks>
    <hyperlink ref="B14" r:id="rId1"/>
  </hyperlinks>
  <pageMargins left="0.70866141732283472" right="0.70866141732283472" top="0.59055118110236227" bottom="0.59055118110236227" header="0.31496062992125984" footer="0.31496062992125984"/>
  <pageSetup paperSize="9" orientation="portrait" r:id="rId2"/>
  <headerFooter>
    <oddFooter>&amp;C&amp;8Seite &amp;P von &amp;N</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59"/>
  <sheetViews>
    <sheetView showGridLines="0" zoomScaleNormal="100" workbookViewId="0"/>
  </sheetViews>
  <sheetFormatPr baseColWidth="10" defaultRowHeight="16.5" customHeight="1"/>
  <cols>
    <col min="1" max="1" width="2.375" style="232" customWidth="1"/>
    <col min="2" max="2" width="15.125" style="232" customWidth="1"/>
    <col min="3" max="3" width="20.375" style="232" customWidth="1"/>
    <col min="4" max="5" width="10" style="232" customWidth="1"/>
    <col min="6" max="8" width="11" style="232"/>
    <col min="9" max="9" width="13.75" style="232" customWidth="1"/>
    <col min="10" max="256" width="11" style="232"/>
    <col min="257" max="257" width="2.375" style="232" customWidth="1"/>
    <col min="258" max="258" width="15.125" style="232" customWidth="1"/>
    <col min="259" max="259" width="20.375" style="232" customWidth="1"/>
    <col min="260" max="261" width="10" style="232" customWidth="1"/>
    <col min="262" max="264" width="11" style="232"/>
    <col min="265" max="265" width="13.75" style="232" customWidth="1"/>
    <col min="266" max="512" width="11" style="232"/>
    <col min="513" max="513" width="2.375" style="232" customWidth="1"/>
    <col min="514" max="514" width="15.125" style="232" customWidth="1"/>
    <col min="515" max="515" width="20.375" style="232" customWidth="1"/>
    <col min="516" max="517" width="10" style="232" customWidth="1"/>
    <col min="518" max="520" width="11" style="232"/>
    <col min="521" max="521" width="13.75" style="232" customWidth="1"/>
    <col min="522" max="768" width="11" style="232"/>
    <col min="769" max="769" width="2.375" style="232" customWidth="1"/>
    <col min="770" max="770" width="15.125" style="232" customWidth="1"/>
    <col min="771" max="771" width="20.375" style="232" customWidth="1"/>
    <col min="772" max="773" width="10" style="232" customWidth="1"/>
    <col min="774" max="776" width="11" style="232"/>
    <col min="777" max="777" width="13.75" style="232" customWidth="1"/>
    <col min="778" max="1024" width="11" style="232"/>
    <col min="1025" max="1025" width="2.375" style="232" customWidth="1"/>
    <col min="1026" max="1026" width="15.125" style="232" customWidth="1"/>
    <col min="1027" max="1027" width="20.375" style="232" customWidth="1"/>
    <col min="1028" max="1029" width="10" style="232" customWidth="1"/>
    <col min="1030" max="1032" width="11" style="232"/>
    <col min="1033" max="1033" width="13.75" style="232" customWidth="1"/>
    <col min="1034" max="1280" width="11" style="232"/>
    <col min="1281" max="1281" width="2.375" style="232" customWidth="1"/>
    <col min="1282" max="1282" width="15.125" style="232" customWidth="1"/>
    <col min="1283" max="1283" width="20.375" style="232" customWidth="1"/>
    <col min="1284" max="1285" width="10" style="232" customWidth="1"/>
    <col min="1286" max="1288" width="11" style="232"/>
    <col min="1289" max="1289" width="13.75" style="232" customWidth="1"/>
    <col min="1290" max="1536" width="11" style="232"/>
    <col min="1537" max="1537" width="2.375" style="232" customWidth="1"/>
    <col min="1538" max="1538" width="15.125" style="232" customWidth="1"/>
    <col min="1539" max="1539" width="20.375" style="232" customWidth="1"/>
    <col min="1540" max="1541" width="10" style="232" customWidth="1"/>
    <col min="1542" max="1544" width="11" style="232"/>
    <col min="1545" max="1545" width="13.75" style="232" customWidth="1"/>
    <col min="1546" max="1792" width="11" style="232"/>
    <col min="1793" max="1793" width="2.375" style="232" customWidth="1"/>
    <col min="1794" max="1794" width="15.125" style="232" customWidth="1"/>
    <col min="1795" max="1795" width="20.375" style="232" customWidth="1"/>
    <col min="1796" max="1797" width="10" style="232" customWidth="1"/>
    <col min="1798" max="1800" width="11" style="232"/>
    <col min="1801" max="1801" width="13.75" style="232" customWidth="1"/>
    <col min="1802" max="2048" width="11" style="232"/>
    <col min="2049" max="2049" width="2.375" style="232" customWidth="1"/>
    <col min="2050" max="2050" width="15.125" style="232" customWidth="1"/>
    <col min="2051" max="2051" width="20.375" style="232" customWidth="1"/>
    <col min="2052" max="2053" width="10" style="232" customWidth="1"/>
    <col min="2054" max="2056" width="11" style="232"/>
    <col min="2057" max="2057" width="13.75" style="232" customWidth="1"/>
    <col min="2058" max="2304" width="11" style="232"/>
    <col min="2305" max="2305" width="2.375" style="232" customWidth="1"/>
    <col min="2306" max="2306" width="15.125" style="232" customWidth="1"/>
    <col min="2307" max="2307" width="20.375" style="232" customWidth="1"/>
    <col min="2308" max="2309" width="10" style="232" customWidth="1"/>
    <col min="2310" max="2312" width="11" style="232"/>
    <col min="2313" max="2313" width="13.75" style="232" customWidth="1"/>
    <col min="2314" max="2560" width="11" style="232"/>
    <col min="2561" max="2561" width="2.375" style="232" customWidth="1"/>
    <col min="2562" max="2562" width="15.125" style="232" customWidth="1"/>
    <col min="2563" max="2563" width="20.375" style="232" customWidth="1"/>
    <col min="2564" max="2565" width="10" style="232" customWidth="1"/>
    <col min="2566" max="2568" width="11" style="232"/>
    <col min="2569" max="2569" width="13.75" style="232" customWidth="1"/>
    <col min="2570" max="2816" width="11" style="232"/>
    <col min="2817" max="2817" width="2.375" style="232" customWidth="1"/>
    <col min="2818" max="2818" width="15.125" style="232" customWidth="1"/>
    <col min="2819" max="2819" width="20.375" style="232" customWidth="1"/>
    <col min="2820" max="2821" width="10" style="232" customWidth="1"/>
    <col min="2822" max="2824" width="11" style="232"/>
    <col min="2825" max="2825" width="13.75" style="232" customWidth="1"/>
    <col min="2826" max="3072" width="11" style="232"/>
    <col min="3073" max="3073" width="2.375" style="232" customWidth="1"/>
    <col min="3074" max="3074" width="15.125" style="232" customWidth="1"/>
    <col min="3075" max="3075" width="20.375" style="232" customWidth="1"/>
    <col min="3076" max="3077" width="10" style="232" customWidth="1"/>
    <col min="3078" max="3080" width="11" style="232"/>
    <col min="3081" max="3081" width="13.75" style="232" customWidth="1"/>
    <col min="3082" max="3328" width="11" style="232"/>
    <col min="3329" max="3329" width="2.375" style="232" customWidth="1"/>
    <col min="3330" max="3330" width="15.125" style="232" customWidth="1"/>
    <col min="3331" max="3331" width="20.375" style="232" customWidth="1"/>
    <col min="3332" max="3333" width="10" style="232" customWidth="1"/>
    <col min="3334" max="3336" width="11" style="232"/>
    <col min="3337" max="3337" width="13.75" style="232" customWidth="1"/>
    <col min="3338" max="3584" width="11" style="232"/>
    <col min="3585" max="3585" width="2.375" style="232" customWidth="1"/>
    <col min="3586" max="3586" width="15.125" style="232" customWidth="1"/>
    <col min="3587" max="3587" width="20.375" style="232" customWidth="1"/>
    <col min="3588" max="3589" width="10" style="232" customWidth="1"/>
    <col min="3590" max="3592" width="11" style="232"/>
    <col min="3593" max="3593" width="13.75" style="232" customWidth="1"/>
    <col min="3594" max="3840" width="11" style="232"/>
    <col min="3841" max="3841" width="2.375" style="232" customWidth="1"/>
    <col min="3842" max="3842" width="15.125" style="232" customWidth="1"/>
    <col min="3843" max="3843" width="20.375" style="232" customWidth="1"/>
    <col min="3844" max="3845" width="10" style="232" customWidth="1"/>
    <col min="3846" max="3848" width="11" style="232"/>
    <col min="3849" max="3849" width="13.75" style="232" customWidth="1"/>
    <col min="3850" max="4096" width="11" style="232"/>
    <col min="4097" max="4097" width="2.375" style="232" customWidth="1"/>
    <col min="4098" max="4098" width="15.125" style="232" customWidth="1"/>
    <col min="4099" max="4099" width="20.375" style="232" customWidth="1"/>
    <col min="4100" max="4101" width="10" style="232" customWidth="1"/>
    <col min="4102" max="4104" width="11" style="232"/>
    <col min="4105" max="4105" width="13.75" style="232" customWidth="1"/>
    <col min="4106" max="4352" width="11" style="232"/>
    <col min="4353" max="4353" width="2.375" style="232" customWidth="1"/>
    <col min="4354" max="4354" width="15.125" style="232" customWidth="1"/>
    <col min="4355" max="4355" width="20.375" style="232" customWidth="1"/>
    <col min="4356" max="4357" width="10" style="232" customWidth="1"/>
    <col min="4358" max="4360" width="11" style="232"/>
    <col min="4361" max="4361" width="13.75" style="232" customWidth="1"/>
    <col min="4362" max="4608" width="11" style="232"/>
    <col min="4609" max="4609" width="2.375" style="232" customWidth="1"/>
    <col min="4610" max="4610" width="15.125" style="232" customWidth="1"/>
    <col min="4611" max="4611" width="20.375" style="232" customWidth="1"/>
    <col min="4612" max="4613" width="10" style="232" customWidth="1"/>
    <col min="4614" max="4616" width="11" style="232"/>
    <col min="4617" max="4617" width="13.75" style="232" customWidth="1"/>
    <col min="4618" max="4864" width="11" style="232"/>
    <col min="4865" max="4865" width="2.375" style="232" customWidth="1"/>
    <col min="4866" max="4866" width="15.125" style="232" customWidth="1"/>
    <col min="4867" max="4867" width="20.375" style="232" customWidth="1"/>
    <col min="4868" max="4869" width="10" style="232" customWidth="1"/>
    <col min="4870" max="4872" width="11" style="232"/>
    <col min="4873" max="4873" width="13.75" style="232" customWidth="1"/>
    <col min="4874" max="5120" width="11" style="232"/>
    <col min="5121" max="5121" width="2.375" style="232" customWidth="1"/>
    <col min="5122" max="5122" width="15.125" style="232" customWidth="1"/>
    <col min="5123" max="5123" width="20.375" style="232" customWidth="1"/>
    <col min="5124" max="5125" width="10" style="232" customWidth="1"/>
    <col min="5126" max="5128" width="11" style="232"/>
    <col min="5129" max="5129" width="13.75" style="232" customWidth="1"/>
    <col min="5130" max="5376" width="11" style="232"/>
    <col min="5377" max="5377" width="2.375" style="232" customWidth="1"/>
    <col min="5378" max="5378" width="15.125" style="232" customWidth="1"/>
    <col min="5379" max="5379" width="20.375" style="232" customWidth="1"/>
    <col min="5380" max="5381" width="10" style="232" customWidth="1"/>
    <col min="5382" max="5384" width="11" style="232"/>
    <col min="5385" max="5385" width="13.75" style="232" customWidth="1"/>
    <col min="5386" max="5632" width="11" style="232"/>
    <col min="5633" max="5633" width="2.375" style="232" customWidth="1"/>
    <col min="5634" max="5634" width="15.125" style="232" customWidth="1"/>
    <col min="5635" max="5635" width="20.375" style="232" customWidth="1"/>
    <col min="5636" max="5637" width="10" style="232" customWidth="1"/>
    <col min="5638" max="5640" width="11" style="232"/>
    <col min="5641" max="5641" width="13.75" style="232" customWidth="1"/>
    <col min="5642" max="5888" width="11" style="232"/>
    <col min="5889" max="5889" width="2.375" style="232" customWidth="1"/>
    <col min="5890" max="5890" width="15.125" style="232" customWidth="1"/>
    <col min="5891" max="5891" width="20.375" style="232" customWidth="1"/>
    <col min="5892" max="5893" width="10" style="232" customWidth="1"/>
    <col min="5894" max="5896" width="11" style="232"/>
    <col min="5897" max="5897" width="13.75" style="232" customWidth="1"/>
    <col min="5898" max="6144" width="11" style="232"/>
    <col min="6145" max="6145" width="2.375" style="232" customWidth="1"/>
    <col min="6146" max="6146" width="15.125" style="232" customWidth="1"/>
    <col min="6147" max="6147" width="20.375" style="232" customWidth="1"/>
    <col min="6148" max="6149" width="10" style="232" customWidth="1"/>
    <col min="6150" max="6152" width="11" style="232"/>
    <col min="6153" max="6153" width="13.75" style="232" customWidth="1"/>
    <col min="6154" max="6400" width="11" style="232"/>
    <col min="6401" max="6401" width="2.375" style="232" customWidth="1"/>
    <col min="6402" max="6402" width="15.125" style="232" customWidth="1"/>
    <col min="6403" max="6403" width="20.375" style="232" customWidth="1"/>
    <col min="6404" max="6405" width="10" style="232" customWidth="1"/>
    <col min="6406" max="6408" width="11" style="232"/>
    <col min="6409" max="6409" width="13.75" style="232" customWidth="1"/>
    <col min="6410" max="6656" width="11" style="232"/>
    <col min="6657" max="6657" width="2.375" style="232" customWidth="1"/>
    <col min="6658" max="6658" width="15.125" style="232" customWidth="1"/>
    <col min="6659" max="6659" width="20.375" style="232" customWidth="1"/>
    <col min="6660" max="6661" width="10" style="232" customWidth="1"/>
    <col min="6662" max="6664" width="11" style="232"/>
    <col min="6665" max="6665" width="13.75" style="232" customWidth="1"/>
    <col min="6666" max="6912" width="11" style="232"/>
    <col min="6913" max="6913" width="2.375" style="232" customWidth="1"/>
    <col min="6914" max="6914" width="15.125" style="232" customWidth="1"/>
    <col min="6915" max="6915" width="20.375" style="232" customWidth="1"/>
    <col min="6916" max="6917" width="10" style="232" customWidth="1"/>
    <col min="6918" max="6920" width="11" style="232"/>
    <col min="6921" max="6921" width="13.75" style="232" customWidth="1"/>
    <col min="6922" max="7168" width="11" style="232"/>
    <col min="7169" max="7169" width="2.375" style="232" customWidth="1"/>
    <col min="7170" max="7170" width="15.125" style="232" customWidth="1"/>
    <col min="7171" max="7171" width="20.375" style="232" customWidth="1"/>
    <col min="7172" max="7173" width="10" style="232" customWidth="1"/>
    <col min="7174" max="7176" width="11" style="232"/>
    <col min="7177" max="7177" width="13.75" style="232" customWidth="1"/>
    <col min="7178" max="7424" width="11" style="232"/>
    <col min="7425" max="7425" width="2.375" style="232" customWidth="1"/>
    <col min="7426" max="7426" width="15.125" style="232" customWidth="1"/>
    <col min="7427" max="7427" width="20.375" style="232" customWidth="1"/>
    <col min="7428" max="7429" width="10" style="232" customWidth="1"/>
    <col min="7430" max="7432" width="11" style="232"/>
    <col min="7433" max="7433" width="13.75" style="232" customWidth="1"/>
    <col min="7434" max="7680" width="11" style="232"/>
    <col min="7681" max="7681" width="2.375" style="232" customWidth="1"/>
    <col min="7682" max="7682" width="15.125" style="232" customWidth="1"/>
    <col min="7683" max="7683" width="20.375" style="232" customWidth="1"/>
    <col min="7684" max="7685" width="10" style="232" customWidth="1"/>
    <col min="7686" max="7688" width="11" style="232"/>
    <col min="7689" max="7689" width="13.75" style="232" customWidth="1"/>
    <col min="7690" max="7936" width="11" style="232"/>
    <col min="7937" max="7937" width="2.375" style="232" customWidth="1"/>
    <col min="7938" max="7938" width="15.125" style="232" customWidth="1"/>
    <col min="7939" max="7939" width="20.375" style="232" customWidth="1"/>
    <col min="7940" max="7941" width="10" style="232" customWidth="1"/>
    <col min="7942" max="7944" width="11" style="232"/>
    <col min="7945" max="7945" width="13.75" style="232" customWidth="1"/>
    <col min="7946" max="8192" width="11" style="232"/>
    <col min="8193" max="8193" width="2.375" style="232" customWidth="1"/>
    <col min="8194" max="8194" width="15.125" style="232" customWidth="1"/>
    <col min="8195" max="8195" width="20.375" style="232" customWidth="1"/>
    <col min="8196" max="8197" width="10" style="232" customWidth="1"/>
    <col min="8198" max="8200" width="11" style="232"/>
    <col min="8201" max="8201" width="13.75" style="232" customWidth="1"/>
    <col min="8202" max="8448" width="11" style="232"/>
    <col min="8449" max="8449" width="2.375" style="232" customWidth="1"/>
    <col min="8450" max="8450" width="15.125" style="232" customWidth="1"/>
    <col min="8451" max="8451" width="20.375" style="232" customWidth="1"/>
    <col min="8452" max="8453" width="10" style="232" customWidth="1"/>
    <col min="8454" max="8456" width="11" style="232"/>
    <col min="8457" max="8457" width="13.75" style="232" customWidth="1"/>
    <col min="8458" max="8704" width="11" style="232"/>
    <col min="8705" max="8705" width="2.375" style="232" customWidth="1"/>
    <col min="8706" max="8706" width="15.125" style="232" customWidth="1"/>
    <col min="8707" max="8707" width="20.375" style="232" customWidth="1"/>
    <col min="8708" max="8709" width="10" style="232" customWidth="1"/>
    <col min="8710" max="8712" width="11" style="232"/>
    <col min="8713" max="8713" width="13.75" style="232" customWidth="1"/>
    <col min="8714" max="8960" width="11" style="232"/>
    <col min="8961" max="8961" width="2.375" style="232" customWidth="1"/>
    <col min="8962" max="8962" width="15.125" style="232" customWidth="1"/>
    <col min="8963" max="8963" width="20.375" style="232" customWidth="1"/>
    <col min="8964" max="8965" width="10" style="232" customWidth="1"/>
    <col min="8966" max="8968" width="11" style="232"/>
    <col min="8969" max="8969" width="13.75" style="232" customWidth="1"/>
    <col min="8970" max="9216" width="11" style="232"/>
    <col min="9217" max="9217" width="2.375" style="232" customWidth="1"/>
    <col min="9218" max="9218" width="15.125" style="232" customWidth="1"/>
    <col min="9219" max="9219" width="20.375" style="232" customWidth="1"/>
    <col min="9220" max="9221" width="10" style="232" customWidth="1"/>
    <col min="9222" max="9224" width="11" style="232"/>
    <col min="9225" max="9225" width="13.75" style="232" customWidth="1"/>
    <col min="9226" max="9472" width="11" style="232"/>
    <col min="9473" max="9473" width="2.375" style="232" customWidth="1"/>
    <col min="9474" max="9474" width="15.125" style="232" customWidth="1"/>
    <col min="9475" max="9475" width="20.375" style="232" customWidth="1"/>
    <col min="9476" max="9477" width="10" style="232" customWidth="1"/>
    <col min="9478" max="9480" width="11" style="232"/>
    <col min="9481" max="9481" width="13.75" style="232" customWidth="1"/>
    <col min="9482" max="9728" width="11" style="232"/>
    <col min="9729" max="9729" width="2.375" style="232" customWidth="1"/>
    <col min="9730" max="9730" width="15.125" style="232" customWidth="1"/>
    <col min="9731" max="9731" width="20.375" style="232" customWidth="1"/>
    <col min="9732" max="9733" width="10" style="232" customWidth="1"/>
    <col min="9734" max="9736" width="11" style="232"/>
    <col min="9737" max="9737" width="13.75" style="232" customWidth="1"/>
    <col min="9738" max="9984" width="11" style="232"/>
    <col min="9985" max="9985" width="2.375" style="232" customWidth="1"/>
    <col min="9986" max="9986" width="15.125" style="232" customWidth="1"/>
    <col min="9987" max="9987" width="20.375" style="232" customWidth="1"/>
    <col min="9988" max="9989" width="10" style="232" customWidth="1"/>
    <col min="9990" max="9992" width="11" style="232"/>
    <col min="9993" max="9993" width="13.75" style="232" customWidth="1"/>
    <col min="9994" max="10240" width="11" style="232"/>
    <col min="10241" max="10241" width="2.375" style="232" customWidth="1"/>
    <col min="10242" max="10242" width="15.125" style="232" customWidth="1"/>
    <col min="10243" max="10243" width="20.375" style="232" customWidth="1"/>
    <col min="10244" max="10245" width="10" style="232" customWidth="1"/>
    <col min="10246" max="10248" width="11" style="232"/>
    <col min="10249" max="10249" width="13.75" style="232" customWidth="1"/>
    <col min="10250" max="10496" width="11" style="232"/>
    <col min="10497" max="10497" width="2.375" style="232" customWidth="1"/>
    <col min="10498" max="10498" width="15.125" style="232" customWidth="1"/>
    <col min="10499" max="10499" width="20.375" style="232" customWidth="1"/>
    <col min="10500" max="10501" width="10" style="232" customWidth="1"/>
    <col min="10502" max="10504" width="11" style="232"/>
    <col min="10505" max="10505" width="13.75" style="232" customWidth="1"/>
    <col min="10506" max="10752" width="11" style="232"/>
    <col min="10753" max="10753" width="2.375" style="232" customWidth="1"/>
    <col min="10754" max="10754" width="15.125" style="232" customWidth="1"/>
    <col min="10755" max="10755" width="20.375" style="232" customWidth="1"/>
    <col min="10756" max="10757" width="10" style="232" customWidth="1"/>
    <col min="10758" max="10760" width="11" style="232"/>
    <col min="10761" max="10761" width="13.75" style="232" customWidth="1"/>
    <col min="10762" max="11008" width="11" style="232"/>
    <col min="11009" max="11009" width="2.375" style="232" customWidth="1"/>
    <col min="11010" max="11010" width="15.125" style="232" customWidth="1"/>
    <col min="11011" max="11011" width="20.375" style="232" customWidth="1"/>
    <col min="11012" max="11013" width="10" style="232" customWidth="1"/>
    <col min="11014" max="11016" width="11" style="232"/>
    <col min="11017" max="11017" width="13.75" style="232" customWidth="1"/>
    <col min="11018" max="11264" width="11" style="232"/>
    <col min="11265" max="11265" width="2.375" style="232" customWidth="1"/>
    <col min="11266" max="11266" width="15.125" style="232" customWidth="1"/>
    <col min="11267" max="11267" width="20.375" style="232" customWidth="1"/>
    <col min="11268" max="11269" width="10" style="232" customWidth="1"/>
    <col min="11270" max="11272" width="11" style="232"/>
    <col min="11273" max="11273" width="13.75" style="232" customWidth="1"/>
    <col min="11274" max="11520" width="11" style="232"/>
    <col min="11521" max="11521" width="2.375" style="232" customWidth="1"/>
    <col min="11522" max="11522" width="15.125" style="232" customWidth="1"/>
    <col min="11523" max="11523" width="20.375" style="232" customWidth="1"/>
    <col min="11524" max="11525" width="10" style="232" customWidth="1"/>
    <col min="11526" max="11528" width="11" style="232"/>
    <col min="11529" max="11529" width="13.75" style="232" customWidth="1"/>
    <col min="11530" max="11776" width="11" style="232"/>
    <col min="11777" max="11777" width="2.375" style="232" customWidth="1"/>
    <col min="11778" max="11778" width="15.125" style="232" customWidth="1"/>
    <col min="11779" max="11779" width="20.375" style="232" customWidth="1"/>
    <col min="11780" max="11781" width="10" style="232" customWidth="1"/>
    <col min="11782" max="11784" width="11" style="232"/>
    <col min="11785" max="11785" width="13.75" style="232" customWidth="1"/>
    <col min="11786" max="12032" width="11" style="232"/>
    <col min="12033" max="12033" width="2.375" style="232" customWidth="1"/>
    <col min="12034" max="12034" width="15.125" style="232" customWidth="1"/>
    <col min="12035" max="12035" width="20.375" style="232" customWidth="1"/>
    <col min="12036" max="12037" width="10" style="232" customWidth="1"/>
    <col min="12038" max="12040" width="11" style="232"/>
    <col min="12041" max="12041" width="13.75" style="232" customWidth="1"/>
    <col min="12042" max="12288" width="11" style="232"/>
    <col min="12289" max="12289" width="2.375" style="232" customWidth="1"/>
    <col min="12290" max="12290" width="15.125" style="232" customWidth="1"/>
    <col min="12291" max="12291" width="20.375" style="232" customWidth="1"/>
    <col min="12292" max="12293" width="10" style="232" customWidth="1"/>
    <col min="12294" max="12296" width="11" style="232"/>
    <col min="12297" max="12297" width="13.75" style="232" customWidth="1"/>
    <col min="12298" max="12544" width="11" style="232"/>
    <col min="12545" max="12545" width="2.375" style="232" customWidth="1"/>
    <col min="12546" max="12546" width="15.125" style="232" customWidth="1"/>
    <col min="12547" max="12547" width="20.375" style="232" customWidth="1"/>
    <col min="12548" max="12549" width="10" style="232" customWidth="1"/>
    <col min="12550" max="12552" width="11" style="232"/>
    <col min="12553" max="12553" width="13.75" style="232" customWidth="1"/>
    <col min="12554" max="12800" width="11" style="232"/>
    <col min="12801" max="12801" width="2.375" style="232" customWidth="1"/>
    <col min="12802" max="12802" width="15.125" style="232" customWidth="1"/>
    <col min="12803" max="12803" width="20.375" style="232" customWidth="1"/>
    <col min="12804" max="12805" width="10" style="232" customWidth="1"/>
    <col min="12806" max="12808" width="11" style="232"/>
    <col min="12809" max="12809" width="13.75" style="232" customWidth="1"/>
    <col min="12810" max="13056" width="11" style="232"/>
    <col min="13057" max="13057" width="2.375" style="232" customWidth="1"/>
    <col min="13058" max="13058" width="15.125" style="232" customWidth="1"/>
    <col min="13059" max="13059" width="20.375" style="232" customWidth="1"/>
    <col min="13060" max="13061" width="10" style="232" customWidth="1"/>
    <col min="13062" max="13064" width="11" style="232"/>
    <col min="13065" max="13065" width="13.75" style="232" customWidth="1"/>
    <col min="13066" max="13312" width="11" style="232"/>
    <col min="13313" max="13313" width="2.375" style="232" customWidth="1"/>
    <col min="13314" max="13314" width="15.125" style="232" customWidth="1"/>
    <col min="13315" max="13315" width="20.375" style="232" customWidth="1"/>
    <col min="13316" max="13317" width="10" style="232" customWidth="1"/>
    <col min="13318" max="13320" width="11" style="232"/>
    <col min="13321" max="13321" width="13.75" style="232" customWidth="1"/>
    <col min="13322" max="13568" width="11" style="232"/>
    <col min="13569" max="13569" width="2.375" style="232" customWidth="1"/>
    <col min="13570" max="13570" width="15.125" style="232" customWidth="1"/>
    <col min="13571" max="13571" width="20.375" style="232" customWidth="1"/>
    <col min="13572" max="13573" width="10" style="232" customWidth="1"/>
    <col min="13574" max="13576" width="11" style="232"/>
    <col min="13577" max="13577" width="13.75" style="232" customWidth="1"/>
    <col min="13578" max="13824" width="11" style="232"/>
    <col min="13825" max="13825" width="2.375" style="232" customWidth="1"/>
    <col min="13826" max="13826" width="15.125" style="232" customWidth="1"/>
    <col min="13827" max="13827" width="20.375" style="232" customWidth="1"/>
    <col min="13828" max="13829" width="10" style="232" customWidth="1"/>
    <col min="13830" max="13832" width="11" style="232"/>
    <col min="13833" max="13833" width="13.75" style="232" customWidth="1"/>
    <col min="13834" max="14080" width="11" style="232"/>
    <col min="14081" max="14081" width="2.375" style="232" customWidth="1"/>
    <col min="14082" max="14082" width="15.125" style="232" customWidth="1"/>
    <col min="14083" max="14083" width="20.375" style="232" customWidth="1"/>
    <col min="14084" max="14085" width="10" style="232" customWidth="1"/>
    <col min="14086" max="14088" width="11" style="232"/>
    <col min="14089" max="14089" width="13.75" style="232" customWidth="1"/>
    <col min="14090" max="14336" width="11" style="232"/>
    <col min="14337" max="14337" width="2.375" style="232" customWidth="1"/>
    <col min="14338" max="14338" width="15.125" style="232" customWidth="1"/>
    <col min="14339" max="14339" width="20.375" style="232" customWidth="1"/>
    <col min="14340" max="14341" width="10" style="232" customWidth="1"/>
    <col min="14342" max="14344" width="11" style="232"/>
    <col min="14345" max="14345" width="13.75" style="232" customWidth="1"/>
    <col min="14346" max="14592" width="11" style="232"/>
    <col min="14593" max="14593" width="2.375" style="232" customWidth="1"/>
    <col min="14594" max="14594" width="15.125" style="232" customWidth="1"/>
    <col min="14595" max="14595" width="20.375" style="232" customWidth="1"/>
    <col min="14596" max="14597" width="10" style="232" customWidth="1"/>
    <col min="14598" max="14600" width="11" style="232"/>
    <col min="14601" max="14601" width="13.75" style="232" customWidth="1"/>
    <col min="14602" max="14848" width="11" style="232"/>
    <col min="14849" max="14849" width="2.375" style="232" customWidth="1"/>
    <col min="14850" max="14850" width="15.125" style="232" customWidth="1"/>
    <col min="14851" max="14851" width="20.375" style="232" customWidth="1"/>
    <col min="14852" max="14853" width="10" style="232" customWidth="1"/>
    <col min="14854" max="14856" width="11" style="232"/>
    <col min="14857" max="14857" width="13.75" style="232" customWidth="1"/>
    <col min="14858" max="15104" width="11" style="232"/>
    <col min="15105" max="15105" width="2.375" style="232" customWidth="1"/>
    <col min="15106" max="15106" width="15.125" style="232" customWidth="1"/>
    <col min="15107" max="15107" width="20.375" style="232" customWidth="1"/>
    <col min="15108" max="15109" width="10" style="232" customWidth="1"/>
    <col min="15110" max="15112" width="11" style="232"/>
    <col min="15113" max="15113" width="13.75" style="232" customWidth="1"/>
    <col min="15114" max="15360" width="11" style="232"/>
    <col min="15361" max="15361" width="2.375" style="232" customWidth="1"/>
    <col min="15362" max="15362" width="15.125" style="232" customWidth="1"/>
    <col min="15363" max="15363" width="20.375" style="232" customWidth="1"/>
    <col min="15364" max="15365" width="10" style="232" customWidth="1"/>
    <col min="15366" max="15368" width="11" style="232"/>
    <col min="15369" max="15369" width="13.75" style="232" customWidth="1"/>
    <col min="15370" max="15616" width="11" style="232"/>
    <col min="15617" max="15617" width="2.375" style="232" customWidth="1"/>
    <col min="15618" max="15618" width="15.125" style="232" customWidth="1"/>
    <col min="15619" max="15619" width="20.375" style="232" customWidth="1"/>
    <col min="15620" max="15621" width="10" style="232" customWidth="1"/>
    <col min="15622" max="15624" width="11" style="232"/>
    <col min="15625" max="15625" width="13.75" style="232" customWidth="1"/>
    <col min="15626" max="15872" width="11" style="232"/>
    <col min="15873" max="15873" width="2.375" style="232" customWidth="1"/>
    <col min="15874" max="15874" width="15.125" style="232" customWidth="1"/>
    <col min="15875" max="15875" width="20.375" style="232" customWidth="1"/>
    <col min="15876" max="15877" width="10" style="232" customWidth="1"/>
    <col min="15878" max="15880" width="11" style="232"/>
    <col min="15881" max="15881" width="13.75" style="232" customWidth="1"/>
    <col min="15882" max="16128" width="11" style="232"/>
    <col min="16129" max="16129" width="2.375" style="232" customWidth="1"/>
    <col min="16130" max="16130" width="15.125" style="232" customWidth="1"/>
    <col min="16131" max="16131" width="20.375" style="232" customWidth="1"/>
    <col min="16132" max="16133" width="10" style="232" customWidth="1"/>
    <col min="16134" max="16136" width="11" style="232"/>
    <col min="16137" max="16137" width="13.75" style="232" customWidth="1"/>
    <col min="16138" max="16384" width="11" style="232"/>
  </cols>
  <sheetData>
    <row r="1" spans="1:11" s="219" customFormat="1" ht="33.6" customHeight="1">
      <c r="A1" s="321"/>
      <c r="B1" s="321"/>
      <c r="C1" s="321"/>
      <c r="D1" s="321"/>
      <c r="E1" s="322"/>
      <c r="F1" s="322"/>
      <c r="G1" s="322"/>
      <c r="I1" s="249"/>
    </row>
    <row r="2" spans="1:11" s="221" customFormat="1" ht="13.15" customHeight="1">
      <c r="A2" s="220"/>
      <c r="C2" s="222"/>
      <c r="D2" s="222"/>
      <c r="G2" s="250" t="s">
        <v>410</v>
      </c>
      <c r="H2" s="223"/>
      <c r="I2" s="223"/>
      <c r="K2" s="249"/>
    </row>
    <row r="3" spans="1:11" s="219" customFormat="1" ht="19.5" customHeight="1">
      <c r="A3" s="224" t="s">
        <v>79</v>
      </c>
      <c r="D3" s="225"/>
    </row>
    <row r="4" spans="1:11" s="221" customFormat="1" ht="19.5" customHeight="1">
      <c r="A4" s="220"/>
      <c r="C4" s="222"/>
      <c r="D4" s="222"/>
      <c r="E4" s="222"/>
      <c r="G4" s="226"/>
      <c r="H4" s="223"/>
      <c r="I4" s="223"/>
    </row>
    <row r="5" spans="1:11" s="221" customFormat="1" ht="13.15" customHeight="1">
      <c r="A5" s="220"/>
      <c r="C5" s="222"/>
      <c r="D5" s="222"/>
      <c r="E5" s="222"/>
      <c r="G5" s="226"/>
      <c r="H5" s="223"/>
      <c r="I5" s="223"/>
    </row>
    <row r="6" spans="1:11" s="221" customFormat="1" ht="13.15" customHeight="1">
      <c r="A6" s="484" t="s">
        <v>303</v>
      </c>
      <c r="B6" s="485"/>
      <c r="C6" s="485"/>
      <c r="D6" s="485"/>
      <c r="E6" s="485"/>
      <c r="F6" s="486"/>
      <c r="G6" s="486"/>
      <c r="H6" s="223"/>
      <c r="I6" s="223"/>
    </row>
    <row r="7" spans="1:11" s="221" customFormat="1" ht="13.15" customHeight="1">
      <c r="A7" s="220"/>
      <c r="C7" s="222"/>
      <c r="D7" s="222"/>
      <c r="E7" s="222"/>
      <c r="G7" s="226"/>
      <c r="H7" s="223"/>
      <c r="I7" s="223"/>
    </row>
    <row r="8" spans="1:11" s="226" customFormat="1" ht="13.15" customHeight="1">
      <c r="A8" s="331"/>
      <c r="B8" s="487" t="s">
        <v>384</v>
      </c>
      <c r="C8" s="487"/>
      <c r="D8" s="487"/>
      <c r="E8" s="332"/>
      <c r="H8" s="223"/>
      <c r="I8" s="223"/>
    </row>
    <row r="9" spans="1:11" s="226" customFormat="1" ht="13.15" customHeight="1">
      <c r="A9" s="331"/>
      <c r="B9" s="479" t="s">
        <v>333</v>
      </c>
      <c r="C9" s="479"/>
      <c r="D9" s="488"/>
      <c r="E9" s="333"/>
      <c r="F9" s="333"/>
      <c r="H9" s="223"/>
      <c r="I9" s="223"/>
    </row>
    <row r="10" spans="1:11" s="226" customFormat="1" ht="13.15" customHeight="1">
      <c r="A10" s="331"/>
      <c r="B10" s="489" t="s">
        <v>385</v>
      </c>
      <c r="C10" s="489"/>
      <c r="D10" s="211"/>
      <c r="E10" s="332"/>
      <c r="G10" s="334"/>
      <c r="H10" s="227"/>
      <c r="I10" s="227"/>
    </row>
    <row r="11" spans="1:11" s="226" customFormat="1" ht="13.15" customHeight="1">
      <c r="A11" s="331"/>
      <c r="B11" s="478" t="s">
        <v>80</v>
      </c>
      <c r="C11" s="479"/>
      <c r="D11" s="212"/>
      <c r="E11" s="332"/>
      <c r="G11" s="334"/>
      <c r="H11" s="228"/>
      <c r="I11" s="228"/>
    </row>
    <row r="12" spans="1:11" s="226" customFormat="1" ht="13.15" customHeight="1">
      <c r="A12" s="331"/>
      <c r="B12" s="476" t="s">
        <v>349</v>
      </c>
      <c r="C12" s="476"/>
      <c r="D12" s="212"/>
      <c r="E12" s="332"/>
      <c r="G12" s="334"/>
      <c r="H12" s="228"/>
      <c r="I12" s="228"/>
    </row>
    <row r="13" spans="1:11" s="226" customFormat="1" ht="13.15" customHeight="1">
      <c r="A13" s="331"/>
      <c r="B13" s="476" t="s">
        <v>81</v>
      </c>
      <c r="C13" s="476"/>
      <c r="D13" s="212"/>
      <c r="E13" s="332"/>
      <c r="G13" s="334"/>
    </row>
    <row r="14" spans="1:11" s="226" customFormat="1" ht="13.15" customHeight="1">
      <c r="A14" s="331"/>
      <c r="B14" s="477" t="s">
        <v>82</v>
      </c>
      <c r="C14" s="477"/>
      <c r="D14" s="211"/>
      <c r="E14" s="332"/>
      <c r="G14" s="334"/>
    </row>
    <row r="15" spans="1:11" s="226" customFormat="1" ht="13.15" customHeight="1">
      <c r="A15" s="331"/>
      <c r="B15" s="477" t="s">
        <v>334</v>
      </c>
      <c r="C15" s="477"/>
      <c r="D15" s="211"/>
      <c r="E15" s="332"/>
      <c r="G15" s="334"/>
    </row>
    <row r="16" spans="1:11" s="226" customFormat="1" ht="13.15" customHeight="1">
      <c r="A16" s="331"/>
      <c r="B16" s="482" t="s">
        <v>350</v>
      </c>
      <c r="C16" s="482"/>
      <c r="D16" s="211"/>
      <c r="E16" s="332"/>
      <c r="G16" s="334"/>
    </row>
    <row r="17" spans="1:8" s="226" customFormat="1" ht="13.15" customHeight="1">
      <c r="A17" s="331"/>
      <c r="B17" s="482" t="s">
        <v>411</v>
      </c>
      <c r="C17" s="482"/>
      <c r="D17" s="211"/>
      <c r="E17" s="332"/>
      <c r="G17" s="334"/>
    </row>
    <row r="18" spans="1:8" s="226" customFormat="1" ht="13.15" customHeight="1">
      <c r="A18" s="331"/>
      <c r="B18" s="482" t="s">
        <v>412</v>
      </c>
      <c r="C18" s="482"/>
      <c r="D18" s="211"/>
      <c r="E18" s="332"/>
      <c r="G18" s="334"/>
    </row>
    <row r="19" spans="1:8" s="226" customFormat="1" ht="13.15" customHeight="1">
      <c r="A19" s="331"/>
      <c r="B19" s="478" t="s">
        <v>330</v>
      </c>
      <c r="C19" s="479"/>
      <c r="D19" s="211"/>
      <c r="E19" s="332"/>
      <c r="G19" s="334"/>
    </row>
    <row r="20" spans="1:8" s="226" customFormat="1" ht="13.15" customHeight="1">
      <c r="A20" s="331"/>
      <c r="B20" s="482" t="s">
        <v>351</v>
      </c>
      <c r="C20" s="483"/>
      <c r="D20" s="211"/>
      <c r="E20" s="332"/>
      <c r="G20" s="334"/>
    </row>
    <row r="21" spans="1:8" s="226" customFormat="1" ht="13.15" customHeight="1">
      <c r="A21" s="331"/>
      <c r="B21" s="482" t="s">
        <v>352</v>
      </c>
      <c r="C21" s="482"/>
      <c r="D21" s="211"/>
      <c r="E21" s="332"/>
      <c r="G21" s="334"/>
    </row>
    <row r="22" spans="1:8" s="226" customFormat="1" ht="13.15" customHeight="1">
      <c r="A22" s="331"/>
      <c r="B22" s="476" t="s">
        <v>329</v>
      </c>
      <c r="C22" s="476"/>
      <c r="D22" s="211"/>
      <c r="E22" s="332"/>
      <c r="G22" s="334"/>
    </row>
    <row r="23" spans="1:8" s="226" customFormat="1" ht="13.15" customHeight="1">
      <c r="A23" s="331"/>
      <c r="B23" s="476" t="s">
        <v>331</v>
      </c>
      <c r="C23" s="476"/>
      <c r="D23" s="211"/>
      <c r="E23" s="332"/>
      <c r="G23" s="334"/>
    </row>
    <row r="24" spans="1:8" s="226" customFormat="1" ht="13.15" customHeight="1">
      <c r="A24" s="331"/>
      <c r="B24" s="477" t="s">
        <v>328</v>
      </c>
      <c r="C24" s="477"/>
      <c r="D24" s="211"/>
      <c r="E24" s="332"/>
      <c r="G24" s="334"/>
    </row>
    <row r="25" spans="1:8" s="226" customFormat="1" ht="13.15" customHeight="1">
      <c r="A25" s="331"/>
      <c r="B25" s="476" t="s">
        <v>386</v>
      </c>
      <c r="C25" s="476"/>
      <c r="D25" s="211"/>
      <c r="E25" s="332"/>
      <c r="G25" s="334"/>
    </row>
    <row r="26" spans="1:8" s="226" customFormat="1" ht="13.15" customHeight="1">
      <c r="A26" s="331"/>
      <c r="B26" s="477" t="s">
        <v>335</v>
      </c>
      <c r="C26" s="477"/>
      <c r="D26" s="211"/>
      <c r="E26" s="332"/>
      <c r="G26" s="221"/>
    </row>
    <row r="27" spans="1:8" s="226" customFormat="1" ht="13.15" customHeight="1">
      <c r="A27" s="331"/>
      <c r="B27" s="478" t="s">
        <v>83</v>
      </c>
      <c r="C27" s="479"/>
      <c r="D27" s="211"/>
      <c r="E27" s="332"/>
      <c r="G27" s="221"/>
    </row>
    <row r="28" spans="1:8" s="221" customFormat="1" ht="13.15" customHeight="1">
      <c r="A28" s="331"/>
      <c r="B28" s="478" t="s">
        <v>84</v>
      </c>
      <c r="C28" s="479"/>
      <c r="D28" s="212"/>
      <c r="E28" s="332"/>
      <c r="F28" s="226"/>
    </row>
    <row r="29" spans="1:8" s="221" customFormat="1" ht="13.15" customHeight="1">
      <c r="A29" s="331"/>
      <c r="B29" s="477" t="s">
        <v>85</v>
      </c>
      <c r="C29" s="480"/>
      <c r="D29" s="212"/>
      <c r="E29" s="332"/>
    </row>
    <row r="30" spans="1:8" s="221" customFormat="1" ht="13.15" customHeight="1">
      <c r="A30" s="331"/>
      <c r="B30" s="349"/>
      <c r="C30" s="350"/>
      <c r="D30" s="212"/>
      <c r="E30" s="332"/>
    </row>
    <row r="31" spans="1:8" s="221" customFormat="1" ht="13.15" customHeight="1">
      <c r="A31" s="481" t="s">
        <v>395</v>
      </c>
      <c r="B31" s="481"/>
      <c r="C31" s="481"/>
      <c r="D31" s="481"/>
      <c r="E31" s="481"/>
      <c r="F31" s="481"/>
      <c r="G31" s="481"/>
      <c r="H31" s="229"/>
    </row>
    <row r="32" spans="1:8" s="221" customFormat="1" ht="13.15" customHeight="1">
      <c r="A32" s="335"/>
      <c r="B32" s="336"/>
      <c r="C32" s="336"/>
      <c r="D32" s="337"/>
      <c r="E32" s="337"/>
      <c r="F32" s="337"/>
      <c r="G32" s="337"/>
      <c r="H32" s="229"/>
    </row>
    <row r="33" spans="1:8" s="226" customFormat="1" ht="13.15" customHeight="1">
      <c r="A33" s="469" t="s">
        <v>387</v>
      </c>
      <c r="B33" s="469"/>
      <c r="C33" s="469"/>
      <c r="D33" s="469"/>
      <c r="E33" s="469"/>
      <c r="F33" s="469"/>
      <c r="G33" s="469"/>
      <c r="H33" s="230"/>
    </row>
    <row r="34" spans="1:8" ht="13.15" customHeight="1">
      <c r="A34" s="213"/>
      <c r="B34" s="214"/>
      <c r="C34" s="214"/>
      <c r="D34" s="211"/>
      <c r="E34" s="215"/>
      <c r="F34" s="229"/>
      <c r="G34" s="229"/>
      <c r="H34" s="231"/>
    </row>
    <row r="35" spans="1:8" ht="13.15" customHeight="1">
      <c r="A35" s="470" t="s">
        <v>336</v>
      </c>
      <c r="B35" s="470"/>
      <c r="C35" s="470"/>
      <c r="D35" s="470"/>
      <c r="E35" s="470"/>
      <c r="F35" s="471"/>
      <c r="G35" s="471"/>
      <c r="H35" s="231"/>
    </row>
    <row r="36" spans="1:8" ht="13.15" customHeight="1">
      <c r="A36" s="471"/>
      <c r="B36" s="471"/>
      <c r="C36" s="471"/>
      <c r="D36" s="471"/>
      <c r="E36" s="471"/>
      <c r="F36" s="471"/>
      <c r="G36" s="471"/>
      <c r="H36" s="231"/>
    </row>
    <row r="37" spans="1:8" ht="13.15" customHeight="1">
      <c r="A37" s="216"/>
      <c r="B37" s="216"/>
      <c r="C37" s="216"/>
      <c r="D37" s="217"/>
      <c r="E37" s="217"/>
      <c r="F37" s="231"/>
      <c r="G37" s="231"/>
      <c r="H37" s="231"/>
    </row>
    <row r="38" spans="1:8" ht="13.15" customHeight="1">
      <c r="A38" s="472" t="s">
        <v>332</v>
      </c>
      <c r="B38" s="473"/>
      <c r="C38" s="473"/>
      <c r="D38" s="473"/>
      <c r="E38" s="473"/>
      <c r="F38" s="473"/>
      <c r="G38" s="473"/>
      <c r="H38" s="231"/>
    </row>
    <row r="39" spans="1:8" ht="13.15" customHeight="1">
      <c r="A39" s="474" t="s">
        <v>388</v>
      </c>
      <c r="B39" s="475"/>
      <c r="C39" s="348" t="s">
        <v>389</v>
      </c>
      <c r="D39" s="348"/>
      <c r="E39" s="348"/>
      <c r="F39" s="348"/>
      <c r="G39" s="348"/>
    </row>
    <row r="40" spans="1:8" ht="13.15" customHeight="1"/>
    <row r="41" spans="1:8" ht="13.15" customHeight="1"/>
    <row r="42" spans="1:8" ht="13.15" customHeight="1"/>
    <row r="43" spans="1:8" ht="13.15" customHeight="1"/>
    <row r="44" spans="1:8" ht="13.15" customHeight="1"/>
    <row r="45" spans="1:8" ht="13.15" customHeight="1"/>
    <row r="46" spans="1:8" ht="13.15" customHeight="1"/>
    <row r="47" spans="1:8" ht="13.15" customHeight="1"/>
    <row r="48" spans="1: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sheetData>
  <mergeCells count="28">
    <mergeCell ref="B12:C12"/>
    <mergeCell ref="A6:G6"/>
    <mergeCell ref="B8:D8"/>
    <mergeCell ref="B9:D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A33:G33"/>
    <mergeCell ref="A35:G36"/>
    <mergeCell ref="A38:G38"/>
    <mergeCell ref="A39:B39"/>
    <mergeCell ref="B25:C25"/>
    <mergeCell ref="B26:C26"/>
    <mergeCell ref="B27:C27"/>
    <mergeCell ref="B28:C28"/>
    <mergeCell ref="B29:C29"/>
    <mergeCell ref="A31:G31"/>
  </mergeCells>
  <hyperlinks>
    <hyperlink ref="B10:C10" r:id="rId1" display="Ausbildungsstellenmarkt"/>
    <hyperlink ref="B11:C11" r:id="rId2" display="Beschäftigung"/>
    <hyperlink ref="B27:C27" r:id="rId3" display="Zeitreihen"/>
    <hyperlink ref="B8:D8" r:id="rId4" display="Arbeitsmarkt im Überblick"/>
    <hyperlink ref="B13:C13" r:id="rId5" display="Grundsicherung für Arbeitsuchende (SGB II)"/>
    <hyperlink ref="B14:C14" r:id="rId6" display="Leistungen SGB III"/>
    <hyperlink ref="B9" r:id="rId7" display="Arbeitslose und gemeldetes Stellenangebot"/>
    <hyperlink ref="B26:C26" r:id="rId8" display="Statistik nach Wirtschaftszweigen"/>
    <hyperlink ref="B29:C29" r:id="rId9" display="Kreisdaten"/>
    <hyperlink ref="B9:C9" r:id="rId10" display="Arbeitslose, Unterbeschäftigung und Arbeitsstellen"/>
    <hyperlink ref="B28" r:id="rId11"/>
    <hyperlink ref="B24" r:id="rId12"/>
    <hyperlink ref="B15:C15" r:id="rId13" display="Statistik nach Berufen"/>
    <hyperlink ref="B22:C22" r:id="rId14" display="Frauen und Männer"/>
    <hyperlink ref="B12:C12" r:id="rId15" display="Förderung und berufliche Rehabilitation"/>
    <hyperlink ref="B23:C23" r:id="rId16" display="Langzeitarbeitslosigkeit"/>
    <hyperlink ref="A35:E36" r:id="rId17" display="Das Glossar enthält Erläuterungen zu allen statistisch relevanten Begriffen, die in den verschiedenen Produkten der Statistik der BA verwendung finden."/>
    <hyperlink ref="A35:G36" r:id="rId18" display="Das Glossar enthält Erläuterungen zu allen statistisch relevanten Begriffen, die in den verschiedenen Produkten der Statistik der BA Verwendung finden."/>
    <hyperlink ref="B16" r:id="rId19" display="https://statistik.arbeitsagentur.de/Navigation/Statistik/Statistik-nach-Themen/Bildung/Bildung-Nav.html"/>
    <hyperlink ref="B20" r:id="rId20" display="https://statistik.arbeitsagentur.de/Navigation/Statistik/Statistik-nach-Themen/Einnahmen-Ausgaben/Einnahmen-Ausgaben-der-BA-Nav.html"/>
    <hyperlink ref="B21" r:id="rId21" display="https://statistik.arbeitsagentur.de/Navigation/Statistik/Statistik-nach-Themen/Familien-Kinder/Familien-und-Kinder-Nav.html"/>
    <hyperlink ref="B16:C16" r:id="rId22" display="Bildung"/>
    <hyperlink ref="B21:C21" r:id="rId23" display="Familien und Kinder"/>
    <hyperlink ref="A33:G33" r:id="rId24" display="Die Qualitätsberichte der Statistik erläutern die Entstehung und Aussagekraft der jeweiligen Fachstatistik."/>
    <hyperlink ref="B19:C19" r:id="rId25" display="Daten zu den Eingliederungsbilanzen"/>
    <hyperlink ref="B25:C25" r:id="rId26" display="Regionale Mobilität"/>
    <hyperlink ref="A31:G31" r:id="rId27" display="Methodischen Hinweise"/>
    <hyperlink ref="A39:B39" r:id="rId28" display="Abkürzungsverzeichnis"/>
    <hyperlink ref="C39" r:id="rId29"/>
    <hyperlink ref="B17" r:id="rId30"/>
    <hyperlink ref="B18" r:id="rId31"/>
  </hyperlinks>
  <printOptions horizontalCentered="1"/>
  <pageMargins left="0.70866141732283472" right="0.39370078740157483" top="0.39370078740157483" bottom="0.59055118110236227" header="0.39370078740157483" footer="0.39370078740157483"/>
  <pageSetup paperSize="9" fitToWidth="0" orientation="portrait" r:id="rId32"/>
  <headerFooter alignWithMargins="0"/>
  <drawing r:id="rId3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outlinePr summaryBelow="0"/>
  </sheetPr>
  <dimension ref="A1:K101"/>
  <sheetViews>
    <sheetView showGridLines="0" workbookViewId="0"/>
  </sheetViews>
  <sheetFormatPr baseColWidth="10" defaultColWidth="8" defaultRowHeight="12.75"/>
  <cols>
    <col min="1" max="1" width="8" style="100"/>
    <col min="2" max="2" width="17.5" style="100" customWidth="1"/>
    <col min="3" max="3" width="8.875" style="100" bestFit="1" customWidth="1"/>
    <col min="4" max="4" width="8.875" style="100" customWidth="1"/>
    <col min="5" max="16384" width="8" style="100"/>
  </cols>
  <sheetData>
    <row r="1" spans="1:11" ht="39">
      <c r="A1" s="330"/>
      <c r="B1" s="323"/>
    </row>
    <row r="2" spans="1:11">
      <c r="A2" s="323"/>
      <c r="B2" s="323"/>
    </row>
    <row r="3" spans="1:11">
      <c r="A3" s="329"/>
      <c r="B3" s="323"/>
    </row>
    <row r="4" spans="1:11">
      <c r="A4" s="323"/>
      <c r="B4" s="323"/>
    </row>
    <row r="5" spans="1:11">
      <c r="A5" s="323"/>
      <c r="B5" s="323"/>
    </row>
    <row r="6" spans="1:11" ht="15">
      <c r="A6" s="328"/>
      <c r="B6" s="323"/>
    </row>
    <row r="7" spans="1:11" ht="15">
      <c r="A7" s="328"/>
      <c r="B7" s="323"/>
    </row>
    <row r="8" spans="1:11" ht="15">
      <c r="A8" s="328"/>
      <c r="B8" s="323"/>
    </row>
    <row r="9" spans="1:11" ht="12.75" customHeight="1">
      <c r="A9" s="378" t="s">
        <v>394</v>
      </c>
      <c r="B9" s="326" t="s">
        <v>95</v>
      </c>
      <c r="C9" s="377" t="s">
        <v>409</v>
      </c>
      <c r="D9" s="377"/>
      <c r="E9" s="377"/>
      <c r="F9" s="377"/>
      <c r="G9" s="377"/>
      <c r="H9" s="377"/>
      <c r="I9" s="377"/>
      <c r="J9" s="377"/>
      <c r="K9" s="377"/>
    </row>
    <row r="10" spans="1:11" ht="12.75" customHeight="1">
      <c r="A10" s="378"/>
      <c r="B10" s="326" t="s">
        <v>134</v>
      </c>
      <c r="C10" s="377" t="s">
        <v>135</v>
      </c>
      <c r="D10" s="377"/>
      <c r="E10" s="377"/>
      <c r="F10" s="377" t="s">
        <v>103</v>
      </c>
      <c r="G10" s="377"/>
      <c r="H10" s="377"/>
      <c r="I10" s="377" t="s">
        <v>306</v>
      </c>
      <c r="J10" s="377"/>
      <c r="K10" s="377"/>
    </row>
    <row r="11" spans="1:11" ht="21">
      <c r="A11" s="378"/>
      <c r="B11" s="326" t="s">
        <v>393</v>
      </c>
      <c r="C11" s="351" t="s">
        <v>87</v>
      </c>
      <c r="D11" s="351" t="s">
        <v>285</v>
      </c>
      <c r="E11" s="351" t="s">
        <v>102</v>
      </c>
      <c r="F11" s="351" t="s">
        <v>87</v>
      </c>
      <c r="G11" s="351" t="s">
        <v>285</v>
      </c>
      <c r="H11" s="351" t="s">
        <v>102</v>
      </c>
      <c r="I11" s="351" t="s">
        <v>87</v>
      </c>
      <c r="J11" s="351" t="s">
        <v>285</v>
      </c>
      <c r="K11" s="351" t="s">
        <v>102</v>
      </c>
    </row>
    <row r="12" spans="1:11">
      <c r="A12" s="376" t="s">
        <v>135</v>
      </c>
      <c r="B12" s="324" t="s">
        <v>135</v>
      </c>
      <c r="C12" s="352">
        <v>33740124</v>
      </c>
      <c r="D12" s="352">
        <v>453912</v>
      </c>
      <c r="E12" s="353">
        <v>1.3636637296</v>
      </c>
      <c r="F12" s="352">
        <v>426130</v>
      </c>
      <c r="G12" s="352">
        <v>14753</v>
      </c>
      <c r="H12" s="353">
        <v>3.5862481374000001</v>
      </c>
      <c r="I12" s="352">
        <v>59071</v>
      </c>
      <c r="J12" s="352">
        <v>2192</v>
      </c>
      <c r="K12" s="353">
        <v>3.8537948978999998</v>
      </c>
    </row>
    <row r="13" spans="1:11">
      <c r="A13" s="376"/>
      <c r="B13" s="324" t="s">
        <v>114</v>
      </c>
      <c r="C13" s="352">
        <v>5142105</v>
      </c>
      <c r="D13" s="352">
        <v>44441</v>
      </c>
      <c r="E13" s="353">
        <v>0.87179147150000003</v>
      </c>
      <c r="F13" s="352">
        <v>186615</v>
      </c>
      <c r="G13" s="352">
        <v>394</v>
      </c>
      <c r="H13" s="353">
        <v>0.21157656759999999</v>
      </c>
      <c r="I13" s="352">
        <v>20268</v>
      </c>
      <c r="J13" s="352">
        <v>261</v>
      </c>
      <c r="K13" s="353">
        <v>1.3045434097999999</v>
      </c>
    </row>
    <row r="14" spans="1:11" ht="12.75" customHeight="1">
      <c r="A14" s="376"/>
      <c r="B14" s="324" t="s">
        <v>113</v>
      </c>
      <c r="C14" s="352">
        <v>19548208</v>
      </c>
      <c r="D14" s="352">
        <v>175417</v>
      </c>
      <c r="E14" s="353">
        <v>0.90548130110000002</v>
      </c>
      <c r="F14" s="352">
        <v>205136</v>
      </c>
      <c r="G14" s="352">
        <v>12045</v>
      </c>
      <c r="H14" s="353">
        <v>6.2379914133999996</v>
      </c>
      <c r="I14" s="352">
        <v>31317</v>
      </c>
      <c r="J14" s="352">
        <v>1637</v>
      </c>
      <c r="K14" s="353">
        <v>5.5154986522999998</v>
      </c>
    </row>
    <row r="15" spans="1:11" ht="12.75" customHeight="1">
      <c r="A15" s="376"/>
      <c r="B15" s="324" t="s">
        <v>112</v>
      </c>
      <c r="C15" s="352">
        <v>4331601</v>
      </c>
      <c r="D15" s="352">
        <v>100130</v>
      </c>
      <c r="E15" s="353">
        <v>2.3663165835000002</v>
      </c>
      <c r="F15" s="352">
        <v>17108</v>
      </c>
      <c r="G15" s="352">
        <v>1410</v>
      </c>
      <c r="H15" s="353">
        <v>8.9820359281000002</v>
      </c>
      <c r="I15" s="352">
        <v>3145</v>
      </c>
      <c r="J15" s="352">
        <v>133</v>
      </c>
      <c r="K15" s="353">
        <v>4.4156706507000001</v>
      </c>
    </row>
    <row r="16" spans="1:11">
      <c r="A16" s="376"/>
      <c r="B16" s="324" t="s">
        <v>111</v>
      </c>
      <c r="C16" s="352">
        <v>4530761</v>
      </c>
      <c r="D16" s="352">
        <v>134281</v>
      </c>
      <c r="E16" s="353">
        <v>3.0542843365999999</v>
      </c>
      <c r="F16" s="352">
        <v>17022</v>
      </c>
      <c r="G16" s="352">
        <v>895</v>
      </c>
      <c r="H16" s="353">
        <v>5.5496992620999999</v>
      </c>
      <c r="I16" s="352">
        <v>4318</v>
      </c>
      <c r="J16" s="352">
        <v>160</v>
      </c>
      <c r="K16" s="353">
        <v>3.8480038479999998</v>
      </c>
    </row>
    <row r="17" spans="1:11" ht="12.75" customHeight="1">
      <c r="A17" s="376"/>
      <c r="B17" s="324" t="s">
        <v>143</v>
      </c>
      <c r="C17" s="352">
        <v>187449</v>
      </c>
      <c r="D17" s="352">
        <v>-357</v>
      </c>
      <c r="E17" s="353">
        <v>-0.1900897735</v>
      </c>
      <c r="F17" s="352">
        <v>249</v>
      </c>
      <c r="G17" s="352">
        <v>9</v>
      </c>
      <c r="H17" s="353">
        <v>3.75</v>
      </c>
      <c r="I17" s="352">
        <v>23</v>
      </c>
      <c r="J17" s="352" t="s">
        <v>431</v>
      </c>
      <c r="K17" s="353" t="s">
        <v>431</v>
      </c>
    </row>
    <row r="18" spans="1:11" ht="12.75" customHeight="1">
      <c r="A18" s="376" t="s">
        <v>136</v>
      </c>
      <c r="B18" s="324" t="s">
        <v>135</v>
      </c>
      <c r="C18" s="352">
        <v>5730037</v>
      </c>
      <c r="D18" s="352">
        <v>78224</v>
      </c>
      <c r="E18" s="353">
        <v>1.3840514539</v>
      </c>
      <c r="F18" s="352">
        <v>62702</v>
      </c>
      <c r="G18" s="352">
        <v>730</v>
      </c>
      <c r="H18" s="353">
        <v>1.1779513329</v>
      </c>
      <c r="I18" s="352">
        <v>32855</v>
      </c>
      <c r="J18" s="352">
        <v>842</v>
      </c>
      <c r="K18" s="353">
        <v>2.6301814887999999</v>
      </c>
    </row>
    <row r="19" spans="1:11" ht="12.75" customHeight="1">
      <c r="A19" s="376"/>
      <c r="B19" s="324" t="s">
        <v>114</v>
      </c>
      <c r="C19" s="352">
        <v>846961</v>
      </c>
      <c r="D19" s="352">
        <v>4250</v>
      </c>
      <c r="E19" s="353">
        <v>0.50432473290000002</v>
      </c>
      <c r="F19" s="352">
        <v>27004</v>
      </c>
      <c r="G19" s="352">
        <v>-299</v>
      </c>
      <c r="H19" s="353">
        <v>-1.0951177526</v>
      </c>
      <c r="I19" s="352">
        <v>11846</v>
      </c>
      <c r="J19" s="352">
        <v>-118</v>
      </c>
      <c r="K19" s="353">
        <v>-0.98629221</v>
      </c>
    </row>
    <row r="20" spans="1:11" ht="12.75" customHeight="1">
      <c r="A20" s="376"/>
      <c r="B20" s="324" t="s">
        <v>113</v>
      </c>
      <c r="C20" s="352">
        <v>3254951</v>
      </c>
      <c r="D20" s="352">
        <v>26503</v>
      </c>
      <c r="E20" s="353">
        <v>0.82092076439999995</v>
      </c>
      <c r="F20" s="352">
        <v>30422</v>
      </c>
      <c r="G20" s="352">
        <v>696</v>
      </c>
      <c r="H20" s="353">
        <v>2.3413846463999999</v>
      </c>
      <c r="I20" s="352">
        <v>18200</v>
      </c>
      <c r="J20" s="352">
        <v>828</v>
      </c>
      <c r="K20" s="353">
        <v>4.7662905824999999</v>
      </c>
    </row>
    <row r="21" spans="1:11" ht="12.75" customHeight="1">
      <c r="A21" s="376"/>
      <c r="B21" s="324" t="s">
        <v>112</v>
      </c>
      <c r="C21" s="352">
        <v>772235</v>
      </c>
      <c r="D21" s="352">
        <v>17545</v>
      </c>
      <c r="E21" s="353">
        <v>2.3247956113999999</v>
      </c>
      <c r="F21" s="352">
        <v>2644</v>
      </c>
      <c r="G21" s="352">
        <v>172</v>
      </c>
      <c r="H21" s="353">
        <v>6.9579288025999997</v>
      </c>
      <c r="I21" s="352">
        <v>1211</v>
      </c>
      <c r="J21" s="352">
        <v>52</v>
      </c>
      <c r="K21" s="353">
        <v>4.4866264020999997</v>
      </c>
    </row>
    <row r="22" spans="1:11" ht="12.75" customHeight="1">
      <c r="A22" s="376"/>
      <c r="B22" s="324" t="s">
        <v>111</v>
      </c>
      <c r="C22" s="352">
        <v>832400</v>
      </c>
      <c r="D22" s="352">
        <v>29896</v>
      </c>
      <c r="E22" s="353">
        <v>3.7253396867999999</v>
      </c>
      <c r="F22" s="352">
        <v>2603</v>
      </c>
      <c r="G22" s="352">
        <v>157</v>
      </c>
      <c r="H22" s="353">
        <v>6.4186426818999998</v>
      </c>
      <c r="I22" s="352">
        <v>1588</v>
      </c>
      <c r="J22" s="352">
        <v>79</v>
      </c>
      <c r="K22" s="353">
        <v>5.2352551359000001</v>
      </c>
    </row>
    <row r="23" spans="1:11" ht="12.75" customHeight="1">
      <c r="A23" s="376"/>
      <c r="B23" s="324" t="s">
        <v>143</v>
      </c>
      <c r="C23" s="352">
        <v>23490</v>
      </c>
      <c r="D23" s="352">
        <v>30</v>
      </c>
      <c r="E23" s="353">
        <v>0.1278772379</v>
      </c>
      <c r="F23" s="352">
        <v>29</v>
      </c>
      <c r="G23" s="352">
        <v>4</v>
      </c>
      <c r="H23" s="353">
        <v>16</v>
      </c>
      <c r="I23" s="352">
        <v>10</v>
      </c>
      <c r="J23" s="352">
        <v>1</v>
      </c>
      <c r="K23" s="353">
        <v>11.1111111111</v>
      </c>
    </row>
    <row r="24" spans="1:11" ht="12.75" customHeight="1">
      <c r="A24" s="376" t="s">
        <v>99</v>
      </c>
      <c r="B24" s="324" t="s">
        <v>135</v>
      </c>
      <c r="C24" s="352">
        <v>858523</v>
      </c>
      <c r="D24" s="352">
        <v>6498</v>
      </c>
      <c r="E24" s="353">
        <v>0.76265367799999995</v>
      </c>
      <c r="F24" s="352">
        <v>26170</v>
      </c>
      <c r="G24" s="352">
        <v>996</v>
      </c>
      <c r="H24" s="353">
        <v>3.9564630173999999</v>
      </c>
      <c r="I24" s="352">
        <v>425</v>
      </c>
      <c r="J24" s="352">
        <v>34</v>
      </c>
      <c r="K24" s="353">
        <v>8.6956521738999992</v>
      </c>
    </row>
    <row r="25" spans="1:11" ht="12.75" customHeight="1">
      <c r="A25" s="376"/>
      <c r="B25" s="324" t="s">
        <v>114</v>
      </c>
      <c r="C25" s="352">
        <v>137107</v>
      </c>
      <c r="D25" s="352">
        <v>516</v>
      </c>
      <c r="E25" s="353">
        <v>0.37777013129999998</v>
      </c>
      <c r="F25" s="352">
        <v>11827</v>
      </c>
      <c r="G25" s="352">
        <v>-466</v>
      </c>
      <c r="H25" s="353">
        <v>-3.7907752379000001</v>
      </c>
      <c r="I25" s="352">
        <v>145</v>
      </c>
      <c r="J25" s="352">
        <v>20</v>
      </c>
      <c r="K25" s="353">
        <v>16</v>
      </c>
    </row>
    <row r="26" spans="1:11" ht="12.75" customHeight="1">
      <c r="A26" s="376"/>
      <c r="B26" s="324" t="s">
        <v>113</v>
      </c>
      <c r="C26" s="352">
        <v>524202</v>
      </c>
      <c r="D26" s="352">
        <v>1694</v>
      </c>
      <c r="E26" s="353">
        <v>0.32420556239999998</v>
      </c>
      <c r="F26" s="352">
        <v>11939</v>
      </c>
      <c r="G26" s="352">
        <v>1238</v>
      </c>
      <c r="H26" s="353">
        <v>11.569012241799999</v>
      </c>
      <c r="I26" s="352">
        <v>187</v>
      </c>
      <c r="J26" s="352">
        <v>18</v>
      </c>
      <c r="K26" s="353">
        <v>10.650887574</v>
      </c>
    </row>
    <row r="27" spans="1:11" ht="12.75" customHeight="1">
      <c r="A27" s="376"/>
      <c r="B27" s="324" t="s">
        <v>112</v>
      </c>
      <c r="C27" s="352">
        <v>96570</v>
      </c>
      <c r="D27" s="352">
        <v>1878</v>
      </c>
      <c r="E27" s="353">
        <v>1.9832720821000001</v>
      </c>
      <c r="F27" s="352">
        <v>1130</v>
      </c>
      <c r="G27" s="352">
        <v>106</v>
      </c>
      <c r="H27" s="353">
        <v>10.3515625</v>
      </c>
      <c r="I27" s="352">
        <v>30</v>
      </c>
      <c r="J27" s="352">
        <v>-2</v>
      </c>
      <c r="K27" s="353">
        <v>-6.25</v>
      </c>
    </row>
    <row r="28" spans="1:11">
      <c r="A28" s="376"/>
      <c r="B28" s="324" t="s">
        <v>111</v>
      </c>
      <c r="C28" s="352">
        <v>93710</v>
      </c>
      <c r="D28" s="352">
        <v>2482</v>
      </c>
      <c r="E28" s="353">
        <v>2.7206559389999998</v>
      </c>
      <c r="F28" s="352">
        <v>1269</v>
      </c>
      <c r="G28" s="352">
        <v>118</v>
      </c>
      <c r="H28" s="353">
        <v>10.2519548219</v>
      </c>
      <c r="I28" s="352">
        <v>62</v>
      </c>
      <c r="J28" s="352">
        <v>-2</v>
      </c>
      <c r="K28" s="353">
        <v>-3.125</v>
      </c>
    </row>
    <row r="29" spans="1:11" ht="12.75" customHeight="1">
      <c r="A29" s="376"/>
      <c r="B29" s="324" t="s">
        <v>143</v>
      </c>
      <c r="C29" s="352">
        <v>6934</v>
      </c>
      <c r="D29" s="352">
        <v>-72</v>
      </c>
      <c r="E29" s="353">
        <v>-1.0276905510000001</v>
      </c>
      <c r="F29" s="352">
        <v>5</v>
      </c>
      <c r="G29" s="352">
        <v>0</v>
      </c>
      <c r="H29" s="353">
        <v>0</v>
      </c>
      <c r="I29" s="352" t="s">
        <v>431</v>
      </c>
      <c r="J29" s="352">
        <v>0</v>
      </c>
      <c r="K29" s="353">
        <v>0</v>
      </c>
    </row>
    <row r="30" spans="1:11" ht="12.75" customHeight="1">
      <c r="A30" s="376" t="s">
        <v>137</v>
      </c>
      <c r="B30" s="324" t="s">
        <v>135</v>
      </c>
      <c r="C30" s="352">
        <v>1629804</v>
      </c>
      <c r="D30" s="352">
        <v>8311</v>
      </c>
      <c r="E30" s="353">
        <v>0.5125523206</v>
      </c>
      <c r="F30" s="352">
        <v>20252</v>
      </c>
      <c r="G30" s="352">
        <v>1900</v>
      </c>
      <c r="H30" s="353">
        <v>10.3530950305</v>
      </c>
      <c r="I30" s="352">
        <v>11570</v>
      </c>
      <c r="J30" s="352">
        <v>1102</v>
      </c>
      <c r="K30" s="353">
        <v>10.5273213603</v>
      </c>
    </row>
    <row r="31" spans="1:11">
      <c r="A31" s="376"/>
      <c r="B31" s="324" t="s">
        <v>114</v>
      </c>
      <c r="C31" s="352">
        <v>220842</v>
      </c>
      <c r="D31" s="352">
        <v>754</v>
      </c>
      <c r="E31" s="353">
        <v>0.34259023659999999</v>
      </c>
      <c r="F31" s="352">
        <v>7444</v>
      </c>
      <c r="G31" s="352">
        <v>798</v>
      </c>
      <c r="H31" s="353">
        <v>12.007222389400001</v>
      </c>
      <c r="I31" s="352">
        <v>4298</v>
      </c>
      <c r="J31" s="352">
        <v>319</v>
      </c>
      <c r="K31" s="353">
        <v>8.0170897209999996</v>
      </c>
    </row>
    <row r="32" spans="1:11" ht="12.75" customHeight="1">
      <c r="A32" s="376"/>
      <c r="B32" s="324" t="s">
        <v>113</v>
      </c>
      <c r="C32" s="352">
        <v>978573</v>
      </c>
      <c r="D32" s="352">
        <v>4565</v>
      </c>
      <c r="E32" s="353">
        <v>0.46868198210000001</v>
      </c>
      <c r="F32" s="352">
        <v>10794</v>
      </c>
      <c r="G32" s="352">
        <v>825</v>
      </c>
      <c r="H32" s="353">
        <v>8.2756545290000005</v>
      </c>
      <c r="I32" s="352">
        <v>6008</v>
      </c>
      <c r="J32" s="352">
        <v>694</v>
      </c>
      <c r="K32" s="353">
        <v>13.059841927000001</v>
      </c>
    </row>
    <row r="33" spans="1:11" ht="12.75" customHeight="1">
      <c r="A33" s="376"/>
      <c r="B33" s="324" t="s">
        <v>112</v>
      </c>
      <c r="C33" s="352">
        <v>198361</v>
      </c>
      <c r="D33" s="352">
        <v>3891</v>
      </c>
      <c r="E33" s="353">
        <v>2.0008227490000001</v>
      </c>
      <c r="F33" s="352">
        <v>860</v>
      </c>
      <c r="G33" s="352">
        <v>193</v>
      </c>
      <c r="H33" s="353">
        <v>28.935532233899998</v>
      </c>
      <c r="I33" s="352">
        <v>474</v>
      </c>
      <c r="J33" s="352">
        <v>49</v>
      </c>
      <c r="K33" s="353">
        <v>11.529411764700001</v>
      </c>
    </row>
    <row r="34" spans="1:11" ht="12.75" customHeight="1">
      <c r="A34" s="376"/>
      <c r="B34" s="324" t="s">
        <v>111</v>
      </c>
      <c r="C34" s="352">
        <v>221870</v>
      </c>
      <c r="D34" s="352">
        <v>-785</v>
      </c>
      <c r="E34" s="353">
        <v>-0.35256338279999999</v>
      </c>
      <c r="F34" s="352">
        <v>1153</v>
      </c>
      <c r="G34" s="352">
        <v>85</v>
      </c>
      <c r="H34" s="353">
        <v>7.9588014980999997</v>
      </c>
      <c r="I34" s="352">
        <v>790</v>
      </c>
      <c r="J34" s="352">
        <v>41</v>
      </c>
      <c r="K34" s="353">
        <v>5.4739652870000004</v>
      </c>
    </row>
    <row r="35" spans="1:11" ht="12.75" customHeight="1">
      <c r="A35" s="376"/>
      <c r="B35" s="324" t="s">
        <v>143</v>
      </c>
      <c r="C35" s="352">
        <v>10158</v>
      </c>
      <c r="D35" s="352">
        <v>-114</v>
      </c>
      <c r="E35" s="353">
        <v>-1.1098130841</v>
      </c>
      <c r="F35" s="352" t="s">
        <v>431</v>
      </c>
      <c r="G35" s="352" t="s">
        <v>431</v>
      </c>
      <c r="H35" s="353">
        <v>-50</v>
      </c>
      <c r="I35" s="354"/>
      <c r="J35" s="352" t="s">
        <v>431</v>
      </c>
      <c r="K35" s="353" t="s">
        <v>431</v>
      </c>
    </row>
    <row r="36" spans="1:11" ht="12.75" customHeight="1">
      <c r="A36" s="376" t="s">
        <v>138</v>
      </c>
      <c r="B36" s="324" t="s">
        <v>135</v>
      </c>
      <c r="C36" s="352">
        <v>115985</v>
      </c>
      <c r="D36" s="352">
        <v>-842</v>
      </c>
      <c r="E36" s="353">
        <v>-0.72072380530000002</v>
      </c>
      <c r="F36" s="352">
        <v>213</v>
      </c>
      <c r="G36" s="352">
        <v>38</v>
      </c>
      <c r="H36" s="353">
        <v>21.714285714300001</v>
      </c>
      <c r="I36" s="352">
        <v>2464</v>
      </c>
      <c r="J36" s="352">
        <v>140</v>
      </c>
      <c r="K36" s="353">
        <v>6.0240963855</v>
      </c>
    </row>
    <row r="37" spans="1:11" ht="12.75" customHeight="1">
      <c r="A37" s="376"/>
      <c r="B37" s="324" t="s">
        <v>114</v>
      </c>
      <c r="C37" s="352">
        <v>15227</v>
      </c>
      <c r="D37" s="352">
        <v>59</v>
      </c>
      <c r="E37" s="353">
        <v>0.3889767932</v>
      </c>
      <c r="F37" s="352">
        <v>60</v>
      </c>
      <c r="G37" s="352">
        <v>15</v>
      </c>
      <c r="H37" s="353">
        <v>33.333333333299997</v>
      </c>
      <c r="I37" s="352">
        <v>954</v>
      </c>
      <c r="J37" s="352">
        <v>45</v>
      </c>
      <c r="K37" s="353">
        <v>4.9504950494999997</v>
      </c>
    </row>
    <row r="38" spans="1:11" ht="12.75" customHeight="1">
      <c r="A38" s="376"/>
      <c r="B38" s="324" t="s">
        <v>113</v>
      </c>
      <c r="C38" s="352">
        <v>76570</v>
      </c>
      <c r="D38" s="352">
        <v>-666</v>
      </c>
      <c r="E38" s="353">
        <v>-0.86229219530000001</v>
      </c>
      <c r="F38" s="352">
        <v>140</v>
      </c>
      <c r="G38" s="352">
        <v>20</v>
      </c>
      <c r="H38" s="353">
        <v>16.666666666699999</v>
      </c>
      <c r="I38" s="352">
        <v>1354</v>
      </c>
      <c r="J38" s="352">
        <v>84</v>
      </c>
      <c r="K38" s="353">
        <v>6.6141732283000003</v>
      </c>
    </row>
    <row r="39" spans="1:11" ht="12.75" customHeight="1">
      <c r="A39" s="376"/>
      <c r="B39" s="324" t="s">
        <v>112</v>
      </c>
      <c r="C39" s="352">
        <v>12055</v>
      </c>
      <c r="D39" s="352">
        <v>3</v>
      </c>
      <c r="E39" s="353">
        <v>2.4892134100000001E-2</v>
      </c>
      <c r="F39" s="352">
        <v>6</v>
      </c>
      <c r="G39" s="352">
        <v>2</v>
      </c>
      <c r="H39" s="353">
        <v>50</v>
      </c>
      <c r="I39" s="352">
        <v>79</v>
      </c>
      <c r="J39" s="352">
        <v>10</v>
      </c>
      <c r="K39" s="353">
        <v>14.4927536232</v>
      </c>
    </row>
    <row r="40" spans="1:11" ht="12.75" customHeight="1">
      <c r="A40" s="376"/>
      <c r="B40" s="324" t="s">
        <v>111</v>
      </c>
      <c r="C40" s="352">
        <v>10874</v>
      </c>
      <c r="D40" s="352">
        <v>-232</v>
      </c>
      <c r="E40" s="353">
        <v>-2.0889609220000001</v>
      </c>
      <c r="F40" s="352">
        <v>7</v>
      </c>
      <c r="G40" s="352">
        <v>1</v>
      </c>
      <c r="H40" s="353">
        <v>16.666666666699999</v>
      </c>
      <c r="I40" s="352">
        <v>77</v>
      </c>
      <c r="J40" s="352">
        <v>1</v>
      </c>
      <c r="K40" s="353">
        <v>1.3157894737</v>
      </c>
    </row>
    <row r="41" spans="1:11" ht="12.75" customHeight="1">
      <c r="A41" s="376"/>
      <c r="B41" s="324" t="s">
        <v>143</v>
      </c>
      <c r="C41" s="352">
        <v>1259</v>
      </c>
      <c r="D41" s="352">
        <v>-6</v>
      </c>
      <c r="E41" s="353">
        <v>-0.47430830039999999</v>
      </c>
      <c r="F41" s="354"/>
      <c r="G41" s="354"/>
      <c r="H41" s="354"/>
      <c r="I41" s="354"/>
      <c r="J41" s="354"/>
      <c r="K41" s="354"/>
    </row>
    <row r="42" spans="1:11" ht="12.75" customHeight="1">
      <c r="A42" s="376" t="s">
        <v>139</v>
      </c>
      <c r="B42" s="324" t="s">
        <v>135</v>
      </c>
      <c r="C42" s="352">
        <v>202181</v>
      </c>
      <c r="D42" s="352">
        <v>965</v>
      </c>
      <c r="E42" s="353">
        <v>0.47958412849999998</v>
      </c>
      <c r="F42" s="352">
        <v>8541</v>
      </c>
      <c r="G42" s="352">
        <v>636</v>
      </c>
      <c r="H42" s="353">
        <v>8.0455407969999992</v>
      </c>
      <c r="I42" s="352">
        <v>1674</v>
      </c>
      <c r="J42" s="352">
        <v>192</v>
      </c>
      <c r="K42" s="353">
        <v>12.955465587000001</v>
      </c>
    </row>
    <row r="43" spans="1:11">
      <c r="A43" s="376"/>
      <c r="B43" s="324" t="s">
        <v>114</v>
      </c>
      <c r="C43" s="352">
        <v>30259</v>
      </c>
      <c r="D43" s="352">
        <v>888</v>
      </c>
      <c r="E43" s="353">
        <v>3.0233904191000001</v>
      </c>
      <c r="F43" s="352">
        <v>3259</v>
      </c>
      <c r="G43" s="352">
        <v>454</v>
      </c>
      <c r="H43" s="353">
        <v>16.185383244200001</v>
      </c>
      <c r="I43" s="352">
        <v>610</v>
      </c>
      <c r="J43" s="352">
        <v>104</v>
      </c>
      <c r="K43" s="353">
        <v>20.5533596838</v>
      </c>
    </row>
    <row r="44" spans="1:11" ht="12.75" customHeight="1">
      <c r="A44" s="376"/>
      <c r="B44" s="324" t="s">
        <v>113</v>
      </c>
      <c r="C44" s="352">
        <v>128973</v>
      </c>
      <c r="D44" s="352">
        <v>93</v>
      </c>
      <c r="E44" s="353">
        <v>7.2160149000000007E-2</v>
      </c>
      <c r="F44" s="352">
        <v>4326</v>
      </c>
      <c r="G44" s="352">
        <v>93</v>
      </c>
      <c r="H44" s="353">
        <v>2.1970233876999998</v>
      </c>
      <c r="I44" s="352">
        <v>769</v>
      </c>
      <c r="J44" s="352">
        <v>64</v>
      </c>
      <c r="K44" s="353">
        <v>9.0780141844000006</v>
      </c>
    </row>
    <row r="45" spans="1:11" ht="12.75" customHeight="1">
      <c r="A45" s="376"/>
      <c r="B45" s="324" t="s">
        <v>112</v>
      </c>
      <c r="C45" s="352">
        <v>20451</v>
      </c>
      <c r="D45" s="352">
        <v>251</v>
      </c>
      <c r="E45" s="353">
        <v>1.2425742574</v>
      </c>
      <c r="F45" s="352">
        <v>368</v>
      </c>
      <c r="G45" s="352">
        <v>44</v>
      </c>
      <c r="H45" s="353">
        <v>13.5802469136</v>
      </c>
      <c r="I45" s="352">
        <v>102</v>
      </c>
      <c r="J45" s="352">
        <v>18</v>
      </c>
      <c r="K45" s="353">
        <v>21.428571428600002</v>
      </c>
    </row>
    <row r="46" spans="1:11">
      <c r="A46" s="376"/>
      <c r="B46" s="324" t="s">
        <v>111</v>
      </c>
      <c r="C46" s="352">
        <v>20794</v>
      </c>
      <c r="D46" s="352">
        <v>-242</v>
      </c>
      <c r="E46" s="353">
        <v>-1.150408823</v>
      </c>
      <c r="F46" s="352">
        <v>588</v>
      </c>
      <c r="G46" s="352">
        <v>46</v>
      </c>
      <c r="H46" s="353">
        <v>8.4870848708000004</v>
      </c>
      <c r="I46" s="352">
        <v>193</v>
      </c>
      <c r="J46" s="352">
        <v>6</v>
      </c>
      <c r="K46" s="353">
        <v>3.2085561497000001</v>
      </c>
    </row>
    <row r="47" spans="1:11" ht="12.75" customHeight="1">
      <c r="A47" s="376"/>
      <c r="B47" s="324" t="s">
        <v>143</v>
      </c>
      <c r="C47" s="352">
        <v>1704</v>
      </c>
      <c r="D47" s="352">
        <v>-25</v>
      </c>
      <c r="E47" s="353">
        <v>-1.4459224986000001</v>
      </c>
      <c r="F47" s="354"/>
      <c r="G47" s="352" t="s">
        <v>431</v>
      </c>
      <c r="H47" s="353" t="s">
        <v>431</v>
      </c>
      <c r="I47" s="354"/>
      <c r="J47" s="354"/>
      <c r="K47" s="354"/>
    </row>
    <row r="48" spans="1:11" ht="12.75" customHeight="1">
      <c r="A48" s="376" t="s">
        <v>337</v>
      </c>
      <c r="B48" s="324" t="s">
        <v>135</v>
      </c>
      <c r="C48" s="352">
        <v>118291</v>
      </c>
      <c r="D48" s="352">
        <v>737</v>
      </c>
      <c r="E48" s="353">
        <v>0.62694591420000001</v>
      </c>
      <c r="F48" s="352">
        <v>835</v>
      </c>
      <c r="G48" s="352">
        <v>161</v>
      </c>
      <c r="H48" s="353">
        <v>23.887240356100001</v>
      </c>
      <c r="I48" s="352">
        <v>481</v>
      </c>
      <c r="J48" s="352">
        <v>21</v>
      </c>
      <c r="K48" s="353">
        <v>4.5652173913</v>
      </c>
    </row>
    <row r="49" spans="1:11" ht="12.75" customHeight="1">
      <c r="A49" s="376"/>
      <c r="B49" s="324" t="s">
        <v>114</v>
      </c>
      <c r="C49" s="352">
        <v>15713</v>
      </c>
      <c r="D49" s="352">
        <v>-145</v>
      </c>
      <c r="E49" s="353">
        <v>-0.91436498929999999</v>
      </c>
      <c r="F49" s="352">
        <v>296</v>
      </c>
      <c r="G49" s="352">
        <v>64</v>
      </c>
      <c r="H49" s="353">
        <v>27.5862068966</v>
      </c>
      <c r="I49" s="352">
        <v>237</v>
      </c>
      <c r="J49" s="352">
        <v>6</v>
      </c>
      <c r="K49" s="353">
        <v>2.5974025973999999</v>
      </c>
    </row>
    <row r="50" spans="1:11" ht="12.75" customHeight="1">
      <c r="A50" s="376"/>
      <c r="B50" s="324" t="s">
        <v>113</v>
      </c>
      <c r="C50" s="352">
        <v>66441</v>
      </c>
      <c r="D50" s="352">
        <v>460</v>
      </c>
      <c r="E50" s="353">
        <v>0.69717039749999998</v>
      </c>
      <c r="F50" s="352">
        <v>469</v>
      </c>
      <c r="G50" s="352">
        <v>84</v>
      </c>
      <c r="H50" s="353">
        <v>21.818181818199999</v>
      </c>
      <c r="I50" s="352">
        <v>164</v>
      </c>
      <c r="J50" s="352">
        <v>19</v>
      </c>
      <c r="K50" s="353">
        <v>13.1034482759</v>
      </c>
    </row>
    <row r="51" spans="1:11" ht="12.75" customHeight="1">
      <c r="A51" s="376"/>
      <c r="B51" s="324" t="s">
        <v>112</v>
      </c>
      <c r="C51" s="352">
        <v>16740</v>
      </c>
      <c r="D51" s="352">
        <v>396</v>
      </c>
      <c r="E51" s="353">
        <v>2.422907489</v>
      </c>
      <c r="F51" s="352">
        <v>29</v>
      </c>
      <c r="G51" s="352">
        <v>12</v>
      </c>
      <c r="H51" s="353">
        <v>70.588235294100002</v>
      </c>
      <c r="I51" s="352">
        <v>18</v>
      </c>
      <c r="J51" s="352" t="s">
        <v>431</v>
      </c>
      <c r="K51" s="353" t="s">
        <v>431</v>
      </c>
    </row>
    <row r="52" spans="1:11" ht="12.75" customHeight="1">
      <c r="A52" s="376"/>
      <c r="B52" s="324" t="s">
        <v>111</v>
      </c>
      <c r="C52" s="352">
        <v>18860</v>
      </c>
      <c r="D52" s="352">
        <v>49</v>
      </c>
      <c r="E52" s="353">
        <v>0.26048588589999999</v>
      </c>
      <c r="F52" s="352">
        <v>41</v>
      </c>
      <c r="G52" s="352">
        <v>1</v>
      </c>
      <c r="H52" s="353">
        <v>2.5</v>
      </c>
      <c r="I52" s="352">
        <v>62</v>
      </c>
      <c r="J52" s="352" t="s">
        <v>431</v>
      </c>
      <c r="K52" s="353" t="s">
        <v>431</v>
      </c>
    </row>
    <row r="53" spans="1:11" ht="12.75" customHeight="1">
      <c r="A53" s="376"/>
      <c r="B53" s="324" t="s">
        <v>143</v>
      </c>
      <c r="C53" s="352">
        <v>537</v>
      </c>
      <c r="D53" s="352">
        <v>-23</v>
      </c>
      <c r="E53" s="353">
        <v>-4.1071428571000004</v>
      </c>
      <c r="F53" s="354"/>
      <c r="G53" s="354"/>
      <c r="H53" s="354"/>
      <c r="I53" s="354"/>
      <c r="J53" s="354"/>
      <c r="K53" s="354"/>
    </row>
    <row r="54" spans="1:11" ht="12.75" customHeight="1">
      <c r="A54" s="376" t="s">
        <v>338</v>
      </c>
      <c r="B54" s="324" t="s">
        <v>135</v>
      </c>
      <c r="C54" s="352">
        <v>273544</v>
      </c>
      <c r="D54" s="352">
        <v>3578</v>
      </c>
      <c r="E54" s="353">
        <v>1.3253520813999999</v>
      </c>
      <c r="F54" s="352">
        <v>2893</v>
      </c>
      <c r="G54" s="352">
        <v>431</v>
      </c>
      <c r="H54" s="353">
        <v>17.506092607599999</v>
      </c>
      <c r="I54" s="352">
        <v>1549</v>
      </c>
      <c r="J54" s="352">
        <v>171</v>
      </c>
      <c r="K54" s="353">
        <v>12.409288824400001</v>
      </c>
    </row>
    <row r="55" spans="1:11" ht="12.75" customHeight="1">
      <c r="A55" s="376"/>
      <c r="B55" s="324" t="s">
        <v>114</v>
      </c>
      <c r="C55" s="352">
        <v>26982</v>
      </c>
      <c r="D55" s="352">
        <v>365</v>
      </c>
      <c r="E55" s="353">
        <v>1.3713040538000001</v>
      </c>
      <c r="F55" s="352">
        <v>1571</v>
      </c>
      <c r="G55" s="352">
        <v>247</v>
      </c>
      <c r="H55" s="353">
        <v>18.6555891239</v>
      </c>
      <c r="I55" s="352">
        <v>671</v>
      </c>
      <c r="J55" s="352">
        <v>98</v>
      </c>
      <c r="K55" s="353">
        <v>17.102966841200001</v>
      </c>
    </row>
    <row r="56" spans="1:11" ht="12.75" customHeight="1">
      <c r="A56" s="376"/>
      <c r="B56" s="324" t="s">
        <v>113</v>
      </c>
      <c r="C56" s="352">
        <v>147195</v>
      </c>
      <c r="D56" s="352">
        <v>1156</v>
      </c>
      <c r="E56" s="353">
        <v>0.79156937530000004</v>
      </c>
      <c r="F56" s="352">
        <v>893</v>
      </c>
      <c r="G56" s="352">
        <v>56</v>
      </c>
      <c r="H56" s="353">
        <v>6.6905615293</v>
      </c>
      <c r="I56" s="352">
        <v>648</v>
      </c>
      <c r="J56" s="352">
        <v>41</v>
      </c>
      <c r="K56" s="353">
        <v>6.7545304778000004</v>
      </c>
    </row>
    <row r="57" spans="1:11" ht="12.75" customHeight="1">
      <c r="A57" s="376"/>
      <c r="B57" s="324" t="s">
        <v>112</v>
      </c>
      <c r="C57" s="352">
        <v>41307</v>
      </c>
      <c r="D57" s="352">
        <v>1270</v>
      </c>
      <c r="E57" s="353">
        <v>3.1720658391000001</v>
      </c>
      <c r="F57" s="352">
        <v>192</v>
      </c>
      <c r="G57" s="352">
        <v>94</v>
      </c>
      <c r="H57" s="353">
        <v>95.918367346899998</v>
      </c>
      <c r="I57" s="352">
        <v>87</v>
      </c>
      <c r="J57" s="352">
        <v>19</v>
      </c>
      <c r="K57" s="353">
        <v>27.941176470599999</v>
      </c>
    </row>
    <row r="58" spans="1:11">
      <c r="A58" s="376"/>
      <c r="B58" s="324" t="s">
        <v>111</v>
      </c>
      <c r="C58" s="352">
        <v>56665</v>
      </c>
      <c r="D58" s="352">
        <v>734</v>
      </c>
      <c r="E58" s="353">
        <v>1.3123312653000001</v>
      </c>
      <c r="F58" s="352">
        <v>237</v>
      </c>
      <c r="G58" s="352">
        <v>34</v>
      </c>
      <c r="H58" s="353">
        <v>16.7487684729</v>
      </c>
      <c r="I58" s="352">
        <v>143</v>
      </c>
      <c r="J58" s="352">
        <v>13</v>
      </c>
      <c r="K58" s="353">
        <v>10</v>
      </c>
    </row>
    <row r="59" spans="1:11" ht="12.75" customHeight="1">
      <c r="A59" s="376"/>
      <c r="B59" s="324" t="s">
        <v>143</v>
      </c>
      <c r="C59" s="352">
        <v>1395</v>
      </c>
      <c r="D59" s="352">
        <v>53</v>
      </c>
      <c r="E59" s="353">
        <v>3.9493293592000001</v>
      </c>
      <c r="F59" s="354"/>
      <c r="G59" s="354"/>
      <c r="H59" s="354"/>
      <c r="I59" s="354"/>
      <c r="J59" s="354"/>
      <c r="K59" s="354"/>
    </row>
    <row r="60" spans="1:11" ht="12.75" customHeight="1">
      <c r="A60" s="376" t="s">
        <v>339</v>
      </c>
      <c r="B60" s="324" t="s">
        <v>135</v>
      </c>
      <c r="C60" s="352">
        <v>277145</v>
      </c>
      <c r="D60" s="352">
        <v>3618</v>
      </c>
      <c r="E60" s="353">
        <v>1.3227213401</v>
      </c>
      <c r="F60" s="352">
        <v>2284</v>
      </c>
      <c r="G60" s="352">
        <v>-31</v>
      </c>
      <c r="H60" s="353">
        <v>-1.3390928726</v>
      </c>
      <c r="I60" s="352">
        <v>239</v>
      </c>
      <c r="J60" s="352" t="s">
        <v>431</v>
      </c>
      <c r="K60" s="353" t="s">
        <v>431</v>
      </c>
    </row>
    <row r="61" spans="1:11">
      <c r="A61" s="376"/>
      <c r="B61" s="324" t="s">
        <v>114</v>
      </c>
      <c r="C61" s="352">
        <v>37535</v>
      </c>
      <c r="D61" s="352">
        <v>-368</v>
      </c>
      <c r="E61" s="353">
        <v>-0.97089940109999995</v>
      </c>
      <c r="F61" s="352">
        <v>693</v>
      </c>
      <c r="G61" s="352">
        <v>-24</v>
      </c>
      <c r="H61" s="353">
        <v>-3.3472803347000002</v>
      </c>
      <c r="I61" s="352">
        <v>72</v>
      </c>
      <c r="J61" s="352">
        <v>-16</v>
      </c>
      <c r="K61" s="353">
        <v>-18.181818181800001</v>
      </c>
    </row>
    <row r="62" spans="1:11" ht="12.75" customHeight="1">
      <c r="A62" s="376"/>
      <c r="B62" s="324" t="s">
        <v>113</v>
      </c>
      <c r="C62" s="352">
        <v>148467</v>
      </c>
      <c r="D62" s="352">
        <v>1580</v>
      </c>
      <c r="E62" s="353">
        <v>1.0756567974</v>
      </c>
      <c r="F62" s="352">
        <v>1382</v>
      </c>
      <c r="G62" s="352">
        <v>-29</v>
      </c>
      <c r="H62" s="353">
        <v>-2.0552799433</v>
      </c>
      <c r="I62" s="352">
        <v>116</v>
      </c>
      <c r="J62" s="352">
        <v>11</v>
      </c>
      <c r="K62" s="353">
        <v>10.476190476199999</v>
      </c>
    </row>
    <row r="63" spans="1:11" ht="12.75" customHeight="1">
      <c r="A63" s="376"/>
      <c r="B63" s="324" t="s">
        <v>112</v>
      </c>
      <c r="C63" s="352">
        <v>40934</v>
      </c>
      <c r="D63" s="352">
        <v>1597</v>
      </c>
      <c r="E63" s="353">
        <v>4.0597910364000001</v>
      </c>
      <c r="F63" s="352">
        <v>80</v>
      </c>
      <c r="G63" s="352">
        <v>15</v>
      </c>
      <c r="H63" s="353">
        <v>23.076923076900002</v>
      </c>
      <c r="I63" s="352">
        <v>18</v>
      </c>
      <c r="J63" s="352">
        <v>6</v>
      </c>
      <c r="K63" s="353">
        <v>50</v>
      </c>
    </row>
    <row r="64" spans="1:11">
      <c r="A64" s="376"/>
      <c r="B64" s="324" t="s">
        <v>111</v>
      </c>
      <c r="C64" s="352">
        <v>49407</v>
      </c>
      <c r="D64" s="352">
        <v>807</v>
      </c>
      <c r="E64" s="353">
        <v>1.6604938272</v>
      </c>
      <c r="F64" s="352">
        <v>129</v>
      </c>
      <c r="G64" s="352">
        <v>7</v>
      </c>
      <c r="H64" s="353">
        <v>5.7377049180000004</v>
      </c>
      <c r="I64" s="352">
        <v>33</v>
      </c>
      <c r="J64" s="352">
        <v>1</v>
      </c>
      <c r="K64" s="353">
        <v>3.125</v>
      </c>
    </row>
    <row r="65" spans="1:11" ht="12.75" customHeight="1">
      <c r="A65" s="376"/>
      <c r="B65" s="324" t="s">
        <v>143</v>
      </c>
      <c r="C65" s="352">
        <v>802</v>
      </c>
      <c r="D65" s="352">
        <v>2</v>
      </c>
      <c r="E65" s="353">
        <v>0.25</v>
      </c>
      <c r="F65" s="354"/>
      <c r="G65" s="354"/>
      <c r="H65" s="354"/>
      <c r="I65" s="354"/>
      <c r="J65" s="352" t="s">
        <v>431</v>
      </c>
      <c r="K65" s="353" t="s">
        <v>431</v>
      </c>
    </row>
    <row r="66" spans="1:11" ht="12.75" customHeight="1">
      <c r="A66" s="376" t="s">
        <v>340</v>
      </c>
      <c r="B66" s="324" t="s">
        <v>135</v>
      </c>
      <c r="C66" s="352">
        <v>154541</v>
      </c>
      <c r="D66" s="352">
        <v>1373</v>
      </c>
      <c r="E66" s="353">
        <v>0.89640133710000003</v>
      </c>
      <c r="F66" s="352">
        <v>1634</v>
      </c>
      <c r="G66" s="352">
        <v>158</v>
      </c>
      <c r="H66" s="353">
        <v>10.7046070461</v>
      </c>
      <c r="I66" s="352">
        <v>173</v>
      </c>
      <c r="J66" s="352">
        <v>22</v>
      </c>
      <c r="K66" s="353">
        <v>14.569536423800001</v>
      </c>
    </row>
    <row r="67" spans="1:11">
      <c r="A67" s="376"/>
      <c r="B67" s="324" t="s">
        <v>114</v>
      </c>
      <c r="C67" s="352">
        <v>20203</v>
      </c>
      <c r="D67" s="352">
        <v>635</v>
      </c>
      <c r="E67" s="353">
        <v>3.2450940310999998</v>
      </c>
      <c r="F67" s="352">
        <v>502</v>
      </c>
      <c r="G67" s="352">
        <v>30</v>
      </c>
      <c r="H67" s="353">
        <v>6.3559322034000001</v>
      </c>
      <c r="I67" s="352">
        <v>20</v>
      </c>
      <c r="J67" s="352">
        <v>0</v>
      </c>
      <c r="K67" s="353">
        <v>0</v>
      </c>
    </row>
    <row r="68" spans="1:11" ht="12.75" customHeight="1">
      <c r="A68" s="376"/>
      <c r="B68" s="324" t="s">
        <v>113</v>
      </c>
      <c r="C68" s="352">
        <v>101950</v>
      </c>
      <c r="D68" s="352">
        <v>855</v>
      </c>
      <c r="E68" s="353">
        <v>0.84573915619999995</v>
      </c>
      <c r="F68" s="352">
        <v>1069</v>
      </c>
      <c r="G68" s="352">
        <v>121</v>
      </c>
      <c r="H68" s="353">
        <v>12.763713080200001</v>
      </c>
      <c r="I68" s="352">
        <v>137</v>
      </c>
      <c r="J68" s="352">
        <v>19</v>
      </c>
      <c r="K68" s="353">
        <v>16.101694915300001</v>
      </c>
    </row>
    <row r="69" spans="1:11" ht="12.75" customHeight="1">
      <c r="A69" s="376"/>
      <c r="B69" s="324" t="s">
        <v>112</v>
      </c>
      <c r="C69" s="352">
        <v>15636</v>
      </c>
      <c r="D69" s="352">
        <v>289</v>
      </c>
      <c r="E69" s="353">
        <v>1.8831041897</v>
      </c>
      <c r="F69" s="352">
        <v>37</v>
      </c>
      <c r="G69" s="352">
        <v>6</v>
      </c>
      <c r="H69" s="353">
        <v>19.354838709700001</v>
      </c>
      <c r="I69" s="352">
        <v>9</v>
      </c>
      <c r="J69" s="352" t="s">
        <v>431</v>
      </c>
      <c r="K69" s="353" t="s">
        <v>431</v>
      </c>
    </row>
    <row r="70" spans="1:11">
      <c r="A70" s="376"/>
      <c r="B70" s="324" t="s">
        <v>111</v>
      </c>
      <c r="C70" s="352">
        <v>14944</v>
      </c>
      <c r="D70" s="352">
        <v>-393</v>
      </c>
      <c r="E70" s="353">
        <v>-2.5624307230999999</v>
      </c>
      <c r="F70" s="352">
        <v>25</v>
      </c>
      <c r="G70" s="352">
        <v>0</v>
      </c>
      <c r="H70" s="353">
        <v>0</v>
      </c>
      <c r="I70" s="352">
        <v>7</v>
      </c>
      <c r="J70" s="352" t="s">
        <v>431</v>
      </c>
      <c r="K70" s="353" t="s">
        <v>431</v>
      </c>
    </row>
    <row r="71" spans="1:11" ht="12.75" customHeight="1">
      <c r="A71" s="376"/>
      <c r="B71" s="324" t="s">
        <v>143</v>
      </c>
      <c r="C71" s="352">
        <v>1808</v>
      </c>
      <c r="D71" s="352">
        <v>-13</v>
      </c>
      <c r="E71" s="353">
        <v>-0.71389346509999996</v>
      </c>
      <c r="F71" s="352" t="s">
        <v>431</v>
      </c>
      <c r="G71" s="352" t="s">
        <v>431</v>
      </c>
      <c r="H71" s="354"/>
      <c r="I71" s="354"/>
      <c r="J71" s="354"/>
      <c r="K71" s="354"/>
    </row>
    <row r="72" spans="1:11" ht="12.75" customHeight="1">
      <c r="A72" s="376" t="s">
        <v>140</v>
      </c>
      <c r="B72" s="324" t="s">
        <v>135</v>
      </c>
      <c r="C72" s="352">
        <v>80273</v>
      </c>
      <c r="D72" s="352">
        <v>534</v>
      </c>
      <c r="E72" s="353">
        <v>0.66968484679999996</v>
      </c>
      <c r="F72" s="352">
        <v>477</v>
      </c>
      <c r="G72" s="352">
        <v>68</v>
      </c>
      <c r="H72" s="353">
        <v>16.625916870400001</v>
      </c>
      <c r="I72" s="352">
        <v>1865</v>
      </c>
      <c r="J72" s="352">
        <v>288</v>
      </c>
      <c r="K72" s="353">
        <v>18.2625237793</v>
      </c>
    </row>
    <row r="73" spans="1:11">
      <c r="A73" s="376"/>
      <c r="B73" s="324" t="s">
        <v>114</v>
      </c>
      <c r="C73" s="352">
        <v>10435</v>
      </c>
      <c r="D73" s="352">
        <v>215</v>
      </c>
      <c r="E73" s="353">
        <v>2.1037181995999998</v>
      </c>
      <c r="F73" s="352">
        <v>134</v>
      </c>
      <c r="G73" s="352">
        <v>23</v>
      </c>
      <c r="H73" s="353">
        <v>20.720720720700001</v>
      </c>
      <c r="I73" s="352">
        <v>668</v>
      </c>
      <c r="J73" s="352">
        <v>99</v>
      </c>
      <c r="K73" s="353">
        <v>17.3989455185</v>
      </c>
    </row>
    <row r="74" spans="1:11" ht="12.75" customHeight="1">
      <c r="A74" s="376"/>
      <c r="B74" s="324" t="s">
        <v>113</v>
      </c>
      <c r="C74" s="352">
        <v>52538</v>
      </c>
      <c r="D74" s="352">
        <v>595</v>
      </c>
      <c r="E74" s="353">
        <v>1.1454863985999999</v>
      </c>
      <c r="F74" s="352">
        <v>301</v>
      </c>
      <c r="G74" s="352">
        <v>46</v>
      </c>
      <c r="H74" s="353">
        <v>18.0392156863</v>
      </c>
      <c r="I74" s="352">
        <v>1021</v>
      </c>
      <c r="J74" s="352">
        <v>173</v>
      </c>
      <c r="K74" s="353">
        <v>20.400943396199999</v>
      </c>
    </row>
    <row r="75" spans="1:11" ht="12.75" customHeight="1">
      <c r="A75" s="376"/>
      <c r="B75" s="324" t="s">
        <v>112</v>
      </c>
      <c r="C75" s="352">
        <v>8741</v>
      </c>
      <c r="D75" s="352">
        <v>98</v>
      </c>
      <c r="E75" s="353">
        <v>1.1338655558999999</v>
      </c>
      <c r="F75" s="352">
        <v>15</v>
      </c>
      <c r="G75" s="352">
        <v>1</v>
      </c>
      <c r="H75" s="353">
        <v>7.1428571428999996</v>
      </c>
      <c r="I75" s="352">
        <v>73</v>
      </c>
      <c r="J75" s="352">
        <v>5</v>
      </c>
      <c r="K75" s="353">
        <v>7.3529411764999999</v>
      </c>
    </row>
    <row r="76" spans="1:11">
      <c r="A76" s="376"/>
      <c r="B76" s="324" t="s">
        <v>111</v>
      </c>
      <c r="C76" s="352">
        <v>8270</v>
      </c>
      <c r="D76" s="352">
        <v>-263</v>
      </c>
      <c r="E76" s="353">
        <v>-3.0821516464999998</v>
      </c>
      <c r="F76" s="352">
        <v>27</v>
      </c>
      <c r="G76" s="352">
        <v>-2</v>
      </c>
      <c r="H76" s="353">
        <v>-6.8965517241000001</v>
      </c>
      <c r="I76" s="352">
        <v>103</v>
      </c>
      <c r="J76" s="352">
        <v>11</v>
      </c>
      <c r="K76" s="353">
        <v>11.956521739099999</v>
      </c>
    </row>
    <row r="77" spans="1:11" ht="12.75" customHeight="1">
      <c r="A77" s="376"/>
      <c r="B77" s="324" t="s">
        <v>143</v>
      </c>
      <c r="C77" s="352">
        <v>289</v>
      </c>
      <c r="D77" s="352">
        <v>-111</v>
      </c>
      <c r="E77" s="353">
        <v>-27.75</v>
      </c>
      <c r="F77" s="354"/>
      <c r="G77" s="354"/>
      <c r="H77" s="354"/>
      <c r="I77" s="354"/>
      <c r="J77" s="354"/>
      <c r="K77" s="354"/>
    </row>
    <row r="78" spans="1:11" ht="12.75" customHeight="1">
      <c r="A78" s="376" t="s">
        <v>141</v>
      </c>
      <c r="B78" s="324" t="s">
        <v>135</v>
      </c>
      <c r="C78" s="352">
        <v>81978</v>
      </c>
      <c r="D78" s="352">
        <v>-100</v>
      </c>
      <c r="E78" s="353">
        <v>-0.1218353274</v>
      </c>
      <c r="F78" s="352">
        <v>387</v>
      </c>
      <c r="G78" s="352">
        <v>73</v>
      </c>
      <c r="H78" s="353">
        <v>23.248407643299998</v>
      </c>
      <c r="I78" s="352">
        <v>1750</v>
      </c>
      <c r="J78" s="352">
        <v>137</v>
      </c>
      <c r="K78" s="353">
        <v>8.4934903905999999</v>
      </c>
    </row>
    <row r="79" spans="1:11">
      <c r="A79" s="376"/>
      <c r="B79" s="324" t="s">
        <v>114</v>
      </c>
      <c r="C79" s="352">
        <v>11869</v>
      </c>
      <c r="D79" s="352">
        <v>-303</v>
      </c>
      <c r="E79" s="353">
        <v>-2.4893197502</v>
      </c>
      <c r="F79" s="352">
        <v>106</v>
      </c>
      <c r="G79" s="352">
        <v>12</v>
      </c>
      <c r="H79" s="353">
        <v>12.7659574468</v>
      </c>
      <c r="I79" s="352">
        <v>651</v>
      </c>
      <c r="J79" s="352">
        <v>3</v>
      </c>
      <c r="K79" s="353">
        <v>0.46296296300000001</v>
      </c>
    </row>
    <row r="80" spans="1:11" ht="12.75" customHeight="1">
      <c r="A80" s="376"/>
      <c r="B80" s="324" t="s">
        <v>113</v>
      </c>
      <c r="C80" s="352">
        <v>52623</v>
      </c>
      <c r="D80" s="352">
        <v>546</v>
      </c>
      <c r="E80" s="353">
        <v>1.0484474911999999</v>
      </c>
      <c r="F80" s="352">
        <v>252</v>
      </c>
      <c r="G80" s="352">
        <v>63</v>
      </c>
      <c r="H80" s="353">
        <v>33.333333333299997</v>
      </c>
      <c r="I80" s="352">
        <v>988</v>
      </c>
      <c r="J80" s="352">
        <v>148</v>
      </c>
      <c r="K80" s="353">
        <v>17.619047619</v>
      </c>
    </row>
    <row r="81" spans="1:11" ht="12.75" customHeight="1">
      <c r="A81" s="376"/>
      <c r="B81" s="324" t="s">
        <v>112</v>
      </c>
      <c r="C81" s="352">
        <v>8527</v>
      </c>
      <c r="D81" s="352">
        <v>-51</v>
      </c>
      <c r="E81" s="353">
        <v>-0.59454418279999999</v>
      </c>
      <c r="F81" s="352">
        <v>11</v>
      </c>
      <c r="G81" s="352">
        <v>2</v>
      </c>
      <c r="H81" s="353">
        <v>22.222222222199999</v>
      </c>
      <c r="I81" s="352">
        <v>44</v>
      </c>
      <c r="J81" s="352">
        <v>-18</v>
      </c>
      <c r="K81" s="353">
        <v>-29.032258064499999</v>
      </c>
    </row>
    <row r="82" spans="1:11">
      <c r="A82" s="376"/>
      <c r="B82" s="324" t="s">
        <v>111</v>
      </c>
      <c r="C82" s="352">
        <v>8217</v>
      </c>
      <c r="D82" s="352">
        <v>-288</v>
      </c>
      <c r="E82" s="353">
        <v>-3.3862433861999999</v>
      </c>
      <c r="F82" s="352">
        <v>18</v>
      </c>
      <c r="G82" s="352">
        <v>-4</v>
      </c>
      <c r="H82" s="353">
        <v>-18.181818181800001</v>
      </c>
      <c r="I82" s="352">
        <v>67</v>
      </c>
      <c r="J82" s="352">
        <v>4</v>
      </c>
      <c r="K82" s="353">
        <v>6.3492063492000002</v>
      </c>
    </row>
    <row r="83" spans="1:11" ht="12.75" customHeight="1">
      <c r="A83" s="376"/>
      <c r="B83" s="324" t="s">
        <v>143</v>
      </c>
      <c r="C83" s="352">
        <v>742</v>
      </c>
      <c r="D83" s="352">
        <v>-4</v>
      </c>
      <c r="E83" s="353">
        <v>-0.53619302950000003</v>
      </c>
      <c r="F83" s="354"/>
      <c r="G83" s="354"/>
      <c r="H83" s="354"/>
      <c r="I83" s="354"/>
      <c r="J83" s="354"/>
      <c r="K83" s="354"/>
    </row>
    <row r="84" spans="1:11" ht="12.75" customHeight="1">
      <c r="A84" s="376" t="s">
        <v>341</v>
      </c>
      <c r="B84" s="324" t="s">
        <v>135</v>
      </c>
      <c r="C84" s="352">
        <v>90080</v>
      </c>
      <c r="D84" s="352">
        <v>-218</v>
      </c>
      <c r="E84" s="353">
        <v>-0.2414228444</v>
      </c>
      <c r="F84" s="352">
        <v>1022</v>
      </c>
      <c r="G84" s="352">
        <v>147</v>
      </c>
      <c r="H84" s="353">
        <v>16.8</v>
      </c>
      <c r="I84" s="352">
        <v>241</v>
      </c>
      <c r="J84" s="352" t="s">
        <v>431</v>
      </c>
      <c r="K84" s="353" t="s">
        <v>431</v>
      </c>
    </row>
    <row r="85" spans="1:11">
      <c r="A85" s="376"/>
      <c r="B85" s="324" t="s">
        <v>114</v>
      </c>
      <c r="C85" s="352">
        <v>11930</v>
      </c>
      <c r="D85" s="352">
        <v>76</v>
      </c>
      <c r="E85" s="353">
        <v>0.64113379449999996</v>
      </c>
      <c r="F85" s="352">
        <v>280</v>
      </c>
      <c r="G85" s="352">
        <v>-50</v>
      </c>
      <c r="H85" s="353">
        <v>-15.1515151515</v>
      </c>
      <c r="I85" s="352">
        <v>78</v>
      </c>
      <c r="J85" s="352">
        <v>-6</v>
      </c>
      <c r="K85" s="353">
        <v>-7.1428571428999996</v>
      </c>
    </row>
    <row r="86" spans="1:11" ht="12.75" customHeight="1">
      <c r="A86" s="376"/>
      <c r="B86" s="324" t="s">
        <v>113</v>
      </c>
      <c r="C86" s="352">
        <v>58572</v>
      </c>
      <c r="D86" s="352">
        <v>-45</v>
      </c>
      <c r="E86" s="353">
        <v>-7.6769537799999996E-2</v>
      </c>
      <c r="F86" s="352">
        <v>686</v>
      </c>
      <c r="G86" s="352">
        <v>185</v>
      </c>
      <c r="H86" s="353">
        <v>36.926147704599998</v>
      </c>
      <c r="I86" s="352">
        <v>127</v>
      </c>
      <c r="J86" s="352">
        <v>5</v>
      </c>
      <c r="K86" s="353">
        <v>4.0983606556999996</v>
      </c>
    </row>
    <row r="87" spans="1:11" ht="12.75" customHeight="1">
      <c r="A87" s="376"/>
      <c r="B87" s="324" t="s">
        <v>112</v>
      </c>
      <c r="C87" s="352">
        <v>9721</v>
      </c>
      <c r="D87" s="352">
        <v>72</v>
      </c>
      <c r="E87" s="353">
        <v>0.74619131520000004</v>
      </c>
      <c r="F87" s="352">
        <v>29</v>
      </c>
      <c r="G87" s="352">
        <v>9</v>
      </c>
      <c r="H87" s="353">
        <v>45</v>
      </c>
      <c r="I87" s="352">
        <v>13</v>
      </c>
      <c r="J87" s="352">
        <v>5</v>
      </c>
      <c r="K87" s="353">
        <v>62.5</v>
      </c>
    </row>
    <row r="88" spans="1:11">
      <c r="A88" s="376"/>
      <c r="B88" s="324" t="s">
        <v>111</v>
      </c>
      <c r="C88" s="352">
        <v>9099</v>
      </c>
      <c r="D88" s="352">
        <v>-325</v>
      </c>
      <c r="E88" s="353">
        <v>-3.4486417657000001</v>
      </c>
      <c r="F88" s="352">
        <v>27</v>
      </c>
      <c r="G88" s="352">
        <v>3</v>
      </c>
      <c r="H88" s="353">
        <v>12.5</v>
      </c>
      <c r="I88" s="352">
        <v>23</v>
      </c>
      <c r="J88" s="352" t="s">
        <v>431</v>
      </c>
      <c r="K88" s="353" t="s">
        <v>431</v>
      </c>
    </row>
    <row r="89" spans="1:11" ht="12.75" customHeight="1">
      <c r="A89" s="376"/>
      <c r="B89" s="324" t="s">
        <v>143</v>
      </c>
      <c r="C89" s="352">
        <v>758</v>
      </c>
      <c r="D89" s="352">
        <v>4</v>
      </c>
      <c r="E89" s="353">
        <v>0.5305039788</v>
      </c>
      <c r="F89" s="354"/>
      <c r="G89" s="354"/>
      <c r="H89" s="354"/>
      <c r="I89" s="354"/>
      <c r="J89" s="354"/>
      <c r="K89" s="354"/>
    </row>
    <row r="90" spans="1:11" ht="12.75" customHeight="1">
      <c r="A90" s="376" t="s">
        <v>142</v>
      </c>
      <c r="B90" s="324" t="s">
        <v>135</v>
      </c>
      <c r="C90" s="352">
        <v>110052</v>
      </c>
      <c r="D90" s="352">
        <v>-672</v>
      </c>
      <c r="E90" s="353">
        <v>-0.60691449009999998</v>
      </c>
      <c r="F90" s="352">
        <v>684</v>
      </c>
      <c r="G90" s="352">
        <v>75</v>
      </c>
      <c r="H90" s="353">
        <v>12.315270935999999</v>
      </c>
      <c r="I90" s="352">
        <v>571</v>
      </c>
      <c r="J90" s="352">
        <v>54</v>
      </c>
      <c r="K90" s="353">
        <v>10.4448742747</v>
      </c>
    </row>
    <row r="91" spans="1:11">
      <c r="A91" s="376"/>
      <c r="B91" s="324" t="s">
        <v>114</v>
      </c>
      <c r="C91" s="352">
        <v>15659</v>
      </c>
      <c r="D91" s="352">
        <v>-169</v>
      </c>
      <c r="E91" s="353">
        <v>-1.0677280767999999</v>
      </c>
      <c r="F91" s="352">
        <v>134</v>
      </c>
      <c r="G91" s="352">
        <v>1</v>
      </c>
      <c r="H91" s="353">
        <v>0.75187969919999997</v>
      </c>
      <c r="I91" s="352">
        <v>214</v>
      </c>
      <c r="J91" s="352">
        <v>-26</v>
      </c>
      <c r="K91" s="353">
        <v>-10.833333333300001</v>
      </c>
    </row>
    <row r="92" spans="1:11" ht="12.75" customHeight="1">
      <c r="A92" s="376"/>
      <c r="B92" s="324" t="s">
        <v>113</v>
      </c>
      <c r="C92" s="352">
        <v>70593</v>
      </c>
      <c r="D92" s="352">
        <v>-286</v>
      </c>
      <c r="E92" s="353">
        <v>-0.40350456410000002</v>
      </c>
      <c r="F92" s="352">
        <v>496</v>
      </c>
      <c r="G92" s="352">
        <v>69</v>
      </c>
      <c r="H92" s="353">
        <v>16.159250585500001</v>
      </c>
      <c r="I92" s="352">
        <v>290</v>
      </c>
      <c r="J92" s="352">
        <v>75</v>
      </c>
      <c r="K92" s="353">
        <v>34.883720930199999</v>
      </c>
    </row>
    <row r="93" spans="1:11" ht="12.75" customHeight="1">
      <c r="A93" s="376"/>
      <c r="B93" s="324" t="s">
        <v>112</v>
      </c>
      <c r="C93" s="352">
        <v>11118</v>
      </c>
      <c r="D93" s="352">
        <v>90</v>
      </c>
      <c r="E93" s="353">
        <v>0.81610446140000004</v>
      </c>
      <c r="F93" s="352">
        <v>31</v>
      </c>
      <c r="G93" s="352">
        <v>7</v>
      </c>
      <c r="H93" s="353">
        <v>29.166666666699999</v>
      </c>
      <c r="I93" s="352">
        <v>25</v>
      </c>
      <c r="J93" s="352">
        <v>2</v>
      </c>
      <c r="K93" s="353">
        <v>8.6956521738999992</v>
      </c>
    </row>
    <row r="94" spans="1:11">
      <c r="A94" s="376"/>
      <c r="B94" s="324" t="s">
        <v>111</v>
      </c>
      <c r="C94" s="352">
        <v>11982</v>
      </c>
      <c r="D94" s="352">
        <v>-288</v>
      </c>
      <c r="E94" s="353">
        <v>-2.3471882641000001</v>
      </c>
      <c r="F94" s="352">
        <v>23</v>
      </c>
      <c r="G94" s="352">
        <v>-1</v>
      </c>
      <c r="H94" s="353">
        <v>-4.1666666667000003</v>
      </c>
      <c r="I94" s="352">
        <v>42</v>
      </c>
      <c r="J94" s="352">
        <v>3</v>
      </c>
      <c r="K94" s="353">
        <v>7.6923076923</v>
      </c>
    </row>
    <row r="95" spans="1:11" ht="12.75" customHeight="1">
      <c r="A95" s="376"/>
      <c r="B95" s="324" t="s">
        <v>143</v>
      </c>
      <c r="C95" s="352">
        <v>700</v>
      </c>
      <c r="D95" s="352">
        <v>-19</v>
      </c>
      <c r="E95" s="353">
        <v>-2.6425591099000001</v>
      </c>
      <c r="F95" s="354"/>
      <c r="G95" s="352" t="s">
        <v>431</v>
      </c>
      <c r="H95" s="353" t="s">
        <v>431</v>
      </c>
      <c r="I95" s="354"/>
      <c r="J95" s="354"/>
      <c r="K95" s="354"/>
    </row>
    <row r="96" spans="1:11" ht="12.75" customHeight="1">
      <c r="A96" s="376" t="s">
        <v>342</v>
      </c>
      <c r="B96" s="324" t="s">
        <v>135</v>
      </c>
      <c r="C96" s="352">
        <v>125734</v>
      </c>
      <c r="D96" s="352">
        <v>-662</v>
      </c>
      <c r="E96" s="353">
        <v>-0.52375075159999995</v>
      </c>
      <c r="F96" s="352">
        <v>1282</v>
      </c>
      <c r="G96" s="352">
        <v>144</v>
      </c>
      <c r="H96" s="353">
        <v>12.653778558899999</v>
      </c>
      <c r="I96" s="352">
        <v>563</v>
      </c>
      <c r="J96" s="352">
        <v>70</v>
      </c>
      <c r="K96" s="353">
        <v>14.198782961499999</v>
      </c>
    </row>
    <row r="97" spans="1:11">
      <c r="A97" s="376"/>
      <c r="B97" s="324" t="s">
        <v>114</v>
      </c>
      <c r="C97" s="352">
        <v>25030</v>
      </c>
      <c r="D97" s="352">
        <v>-499</v>
      </c>
      <c r="E97" s="353">
        <v>-1.9546398214</v>
      </c>
      <c r="F97" s="352">
        <v>409</v>
      </c>
      <c r="G97" s="352">
        <v>26</v>
      </c>
      <c r="H97" s="353">
        <v>6.7885117492999996</v>
      </c>
      <c r="I97" s="352">
        <v>123</v>
      </c>
      <c r="J97" s="352">
        <v>12</v>
      </c>
      <c r="K97" s="353">
        <v>10.8108108108</v>
      </c>
    </row>
    <row r="98" spans="1:11" ht="12.75" customHeight="1">
      <c r="A98" s="376"/>
      <c r="B98" s="324" t="s">
        <v>113</v>
      </c>
      <c r="C98" s="352">
        <v>74651</v>
      </c>
      <c r="D98" s="352">
        <v>277</v>
      </c>
      <c r="E98" s="353">
        <v>0.37244198239999998</v>
      </c>
      <c r="F98" s="352">
        <v>780</v>
      </c>
      <c r="G98" s="352">
        <v>117</v>
      </c>
      <c r="H98" s="353">
        <v>17.6470588235</v>
      </c>
      <c r="I98" s="352">
        <v>394</v>
      </c>
      <c r="J98" s="352">
        <v>55</v>
      </c>
      <c r="K98" s="353">
        <v>16.2241887906</v>
      </c>
    </row>
    <row r="99" spans="1:11" ht="12.75" customHeight="1">
      <c r="A99" s="376"/>
      <c r="B99" s="324" t="s">
        <v>112</v>
      </c>
      <c r="C99" s="352">
        <v>13131</v>
      </c>
      <c r="D99" s="352">
        <v>-124</v>
      </c>
      <c r="E99" s="353">
        <v>-0.93549603920000002</v>
      </c>
      <c r="F99" s="352">
        <v>62</v>
      </c>
      <c r="G99" s="352">
        <v>1</v>
      </c>
      <c r="H99" s="353">
        <v>1.6393442623000001</v>
      </c>
      <c r="I99" s="352">
        <v>6</v>
      </c>
      <c r="J99" s="352">
        <v>3</v>
      </c>
      <c r="K99" s="353">
        <v>100</v>
      </c>
    </row>
    <row r="100" spans="1:11">
      <c r="A100" s="376"/>
      <c r="B100" s="324" t="s">
        <v>111</v>
      </c>
      <c r="C100" s="352">
        <v>12758</v>
      </c>
      <c r="D100" s="352">
        <v>-344</v>
      </c>
      <c r="E100" s="353">
        <v>-2.6255533506000002</v>
      </c>
      <c r="F100" s="352">
        <v>31</v>
      </c>
      <c r="G100" s="352">
        <v>0</v>
      </c>
      <c r="H100" s="353">
        <v>0</v>
      </c>
      <c r="I100" s="352">
        <v>40</v>
      </c>
      <c r="J100" s="352">
        <v>0</v>
      </c>
      <c r="K100" s="353">
        <v>0</v>
      </c>
    </row>
    <row r="101" spans="1:11" ht="12.75" customHeight="1">
      <c r="A101" s="376"/>
      <c r="B101" s="324" t="s">
        <v>143</v>
      </c>
      <c r="C101" s="352">
        <v>164</v>
      </c>
      <c r="D101" s="352">
        <v>28</v>
      </c>
      <c r="E101" s="353">
        <v>20.588235294099999</v>
      </c>
      <c r="F101" s="354"/>
      <c r="G101" s="354"/>
      <c r="H101" s="354"/>
      <c r="I101" s="354"/>
      <c r="J101" s="354"/>
      <c r="K101" s="354"/>
    </row>
  </sheetData>
  <mergeCells count="20">
    <mergeCell ref="A84:A89"/>
    <mergeCell ref="A78:A83"/>
    <mergeCell ref="A96:A101"/>
    <mergeCell ref="A90:A95"/>
    <mergeCell ref="A12:A17"/>
    <mergeCell ref="A18:A23"/>
    <mergeCell ref="A30:A35"/>
    <mergeCell ref="A36:A41"/>
    <mergeCell ref="A72:A77"/>
    <mergeCell ref="A66:A71"/>
    <mergeCell ref="A48:A53"/>
    <mergeCell ref="A54:A59"/>
    <mergeCell ref="A42:A47"/>
    <mergeCell ref="A24:A29"/>
    <mergeCell ref="A60:A65"/>
    <mergeCell ref="C9:K9"/>
    <mergeCell ref="C10:E10"/>
    <mergeCell ref="F10:H10"/>
    <mergeCell ref="I10:K10"/>
    <mergeCell ref="A9:A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tint="-0.499984740745262"/>
  </sheetPr>
  <dimension ref="A1:L24"/>
  <sheetViews>
    <sheetView showGridLines="0" workbookViewId="0">
      <selection activeCell="R61" sqref="R61"/>
    </sheetView>
  </sheetViews>
  <sheetFormatPr baseColWidth="10" defaultRowHeight="14.25"/>
  <cols>
    <col min="2" max="2" width="17.875" customWidth="1"/>
    <col min="3" max="3" width="22.75" customWidth="1"/>
    <col min="7" max="7" width="15.375" customWidth="1"/>
    <col min="9" max="9" width="15.875" customWidth="1"/>
  </cols>
  <sheetData>
    <row r="1" spans="1:12">
      <c r="C1" s="163" t="s">
        <v>282</v>
      </c>
      <c r="D1">
        <v>4</v>
      </c>
      <c r="F1" s="163" t="s">
        <v>283</v>
      </c>
      <c r="G1" t="str">
        <f>VLOOKUP($D$1,$A$10:$D$24,2,FALSE)</f>
        <v>Sachsen</v>
      </c>
      <c r="H1" s="163" t="s">
        <v>284</v>
      </c>
      <c r="I1" t="str">
        <f>VLOOKUP($D$1,$A$10:$D$24,3,FALSE)</f>
        <v>968 RD Sachsen</v>
      </c>
      <c r="K1" s="163" t="s">
        <v>292</v>
      </c>
      <c r="L1" t="str">
        <f>Roh_Alo!$D$16</f>
        <v>Juni 2020</v>
      </c>
    </row>
    <row r="8" spans="1:12">
      <c r="C8" s="103"/>
      <c r="D8" s="103"/>
    </row>
    <row r="9" spans="1:12">
      <c r="A9" s="106"/>
      <c r="B9" s="233" t="s">
        <v>277</v>
      </c>
      <c r="C9" s="234" t="s">
        <v>276</v>
      </c>
      <c r="D9" s="164"/>
    </row>
    <row r="10" spans="1:12">
      <c r="A10" s="106">
        <v>1</v>
      </c>
      <c r="B10" s="235" t="s">
        <v>2</v>
      </c>
      <c r="C10" s="236" t="s">
        <v>135</v>
      </c>
      <c r="D10" s="165"/>
    </row>
    <row r="11" spans="1:12">
      <c r="A11" s="106">
        <v>2</v>
      </c>
      <c r="B11" s="235" t="s">
        <v>9</v>
      </c>
      <c r="C11" s="236" t="s">
        <v>136</v>
      </c>
      <c r="D11" s="165"/>
    </row>
    <row r="12" spans="1:12">
      <c r="A12" s="106">
        <v>3</v>
      </c>
      <c r="B12" s="235" t="s">
        <v>10</v>
      </c>
      <c r="C12" s="236" t="s">
        <v>99</v>
      </c>
      <c r="D12" s="165"/>
    </row>
    <row r="13" spans="1:12">
      <c r="A13" s="106">
        <v>4</v>
      </c>
      <c r="B13" s="235" t="s">
        <v>11</v>
      </c>
      <c r="C13" s="236" t="s">
        <v>137</v>
      </c>
      <c r="D13" s="165"/>
    </row>
    <row r="14" spans="1:12" ht="11.25" customHeight="1">
      <c r="A14" s="106">
        <v>5</v>
      </c>
      <c r="B14" s="235" t="s">
        <v>92</v>
      </c>
      <c r="C14" s="236" t="s">
        <v>138</v>
      </c>
      <c r="D14" s="165"/>
    </row>
    <row r="15" spans="1:12">
      <c r="A15" s="106">
        <v>6</v>
      </c>
      <c r="B15" s="235" t="s">
        <v>12</v>
      </c>
      <c r="C15" s="236" t="s">
        <v>139</v>
      </c>
      <c r="D15" s="165"/>
    </row>
    <row r="16" spans="1:12">
      <c r="A16" s="106">
        <v>7</v>
      </c>
      <c r="B16" s="235" t="s">
        <v>343</v>
      </c>
      <c r="C16" s="236" t="s">
        <v>337</v>
      </c>
      <c r="D16" s="165"/>
    </row>
    <row r="17" spans="1:4">
      <c r="A17" s="106">
        <v>8</v>
      </c>
      <c r="B17" s="235" t="s">
        <v>344</v>
      </c>
      <c r="C17" s="236" t="s">
        <v>338</v>
      </c>
      <c r="D17" s="165"/>
    </row>
    <row r="18" spans="1:4">
      <c r="A18" s="106">
        <v>9</v>
      </c>
      <c r="B18" s="235" t="s">
        <v>15</v>
      </c>
      <c r="C18" s="236" t="s">
        <v>142</v>
      </c>
      <c r="D18" s="165"/>
    </row>
    <row r="19" spans="1:4">
      <c r="A19" s="106">
        <v>10</v>
      </c>
      <c r="B19" s="233" t="s">
        <v>345</v>
      </c>
      <c r="C19" s="234" t="s">
        <v>339</v>
      </c>
      <c r="D19" s="164"/>
    </row>
    <row r="20" spans="1:4">
      <c r="A20" s="106">
        <v>11</v>
      </c>
      <c r="B20" s="233" t="s">
        <v>346</v>
      </c>
      <c r="C20" s="234" t="s">
        <v>340</v>
      </c>
      <c r="D20" s="103"/>
    </row>
    <row r="21" spans="1:4">
      <c r="A21" s="106">
        <v>12</v>
      </c>
      <c r="B21" s="233" t="s">
        <v>13</v>
      </c>
      <c r="C21" s="234" t="s">
        <v>140</v>
      </c>
    </row>
    <row r="22" spans="1:4">
      <c r="A22" s="106">
        <v>13</v>
      </c>
      <c r="B22" s="233" t="s">
        <v>14</v>
      </c>
      <c r="C22" s="233" t="s">
        <v>141</v>
      </c>
    </row>
    <row r="23" spans="1:4">
      <c r="A23" s="106">
        <v>14</v>
      </c>
      <c r="B23" s="233" t="s">
        <v>347</v>
      </c>
      <c r="C23" s="233" t="s">
        <v>341</v>
      </c>
    </row>
    <row r="24" spans="1:4">
      <c r="A24" s="106">
        <v>15</v>
      </c>
      <c r="B24" s="233" t="s">
        <v>348</v>
      </c>
      <c r="C24" s="233" t="s">
        <v>342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55"/>
  <sheetViews>
    <sheetView showGridLines="0" tabSelected="1" zoomScaleNormal="100" zoomScaleSheetLayoutView="100" workbookViewId="0"/>
  </sheetViews>
  <sheetFormatPr baseColWidth="10" defaultColWidth="8.625" defaultRowHeight="16.5" customHeight="1"/>
  <cols>
    <col min="1" max="1" width="6.5" style="25" customWidth="1"/>
    <col min="2" max="2" width="14.125" style="25" customWidth="1"/>
    <col min="3" max="3" width="42.375" style="25" customWidth="1"/>
    <col min="4" max="5" width="5" style="25" customWidth="1"/>
    <col min="6" max="6" width="10.625" style="25" customWidth="1"/>
    <col min="7" max="256" width="8.625" style="25"/>
    <col min="257" max="257" width="6.5" style="25" customWidth="1"/>
    <col min="258" max="258" width="14.125" style="25" customWidth="1"/>
    <col min="259" max="259" width="42.375" style="25" customWidth="1"/>
    <col min="260" max="261" width="5" style="25" customWidth="1"/>
    <col min="262" max="262" width="10.625" style="25" customWidth="1"/>
    <col min="263" max="512" width="8.625" style="25"/>
    <col min="513" max="513" width="6.5" style="25" customWidth="1"/>
    <col min="514" max="514" width="14.125" style="25" customWidth="1"/>
    <col min="515" max="515" width="42.375" style="25" customWidth="1"/>
    <col min="516" max="517" width="5" style="25" customWidth="1"/>
    <col min="518" max="518" width="10.625" style="25" customWidth="1"/>
    <col min="519" max="768" width="8.625" style="25"/>
    <col min="769" max="769" width="6.5" style="25" customWidth="1"/>
    <col min="770" max="770" width="14.125" style="25" customWidth="1"/>
    <col min="771" max="771" width="42.375" style="25" customWidth="1"/>
    <col min="772" max="773" width="5" style="25" customWidth="1"/>
    <col min="774" max="774" width="10.625" style="25" customWidth="1"/>
    <col min="775" max="1024" width="8.625" style="25"/>
    <col min="1025" max="1025" width="6.5" style="25" customWidth="1"/>
    <col min="1026" max="1026" width="14.125" style="25" customWidth="1"/>
    <col min="1027" max="1027" width="42.375" style="25" customWidth="1"/>
    <col min="1028" max="1029" width="5" style="25" customWidth="1"/>
    <col min="1030" max="1030" width="10.625" style="25" customWidth="1"/>
    <col min="1031" max="1280" width="8.625" style="25"/>
    <col min="1281" max="1281" width="6.5" style="25" customWidth="1"/>
    <col min="1282" max="1282" width="14.125" style="25" customWidth="1"/>
    <col min="1283" max="1283" width="42.375" style="25" customWidth="1"/>
    <col min="1284" max="1285" width="5" style="25" customWidth="1"/>
    <col min="1286" max="1286" width="10.625" style="25" customWidth="1"/>
    <col min="1287" max="1536" width="8.625" style="25"/>
    <col min="1537" max="1537" width="6.5" style="25" customWidth="1"/>
    <col min="1538" max="1538" width="14.125" style="25" customWidth="1"/>
    <col min="1539" max="1539" width="42.375" style="25" customWidth="1"/>
    <col min="1540" max="1541" width="5" style="25" customWidth="1"/>
    <col min="1542" max="1542" width="10.625" style="25" customWidth="1"/>
    <col min="1543" max="1792" width="8.625" style="25"/>
    <col min="1793" max="1793" width="6.5" style="25" customWidth="1"/>
    <col min="1794" max="1794" width="14.125" style="25" customWidth="1"/>
    <col min="1795" max="1795" width="42.375" style="25" customWidth="1"/>
    <col min="1796" max="1797" width="5" style="25" customWidth="1"/>
    <col min="1798" max="1798" width="10.625" style="25" customWidth="1"/>
    <col min="1799" max="2048" width="8.625" style="25"/>
    <col min="2049" max="2049" width="6.5" style="25" customWidth="1"/>
    <col min="2050" max="2050" width="14.125" style="25" customWidth="1"/>
    <col min="2051" max="2051" width="42.375" style="25" customWidth="1"/>
    <col min="2052" max="2053" width="5" style="25" customWidth="1"/>
    <col min="2054" max="2054" width="10.625" style="25" customWidth="1"/>
    <col min="2055" max="2304" width="8.625" style="25"/>
    <col min="2305" max="2305" width="6.5" style="25" customWidth="1"/>
    <col min="2306" max="2306" width="14.125" style="25" customWidth="1"/>
    <col min="2307" max="2307" width="42.375" style="25" customWidth="1"/>
    <col min="2308" max="2309" width="5" style="25" customWidth="1"/>
    <col min="2310" max="2310" width="10.625" style="25" customWidth="1"/>
    <col min="2311" max="2560" width="8.625" style="25"/>
    <col min="2561" max="2561" width="6.5" style="25" customWidth="1"/>
    <col min="2562" max="2562" width="14.125" style="25" customWidth="1"/>
    <col min="2563" max="2563" width="42.375" style="25" customWidth="1"/>
    <col min="2564" max="2565" width="5" style="25" customWidth="1"/>
    <col min="2566" max="2566" width="10.625" style="25" customWidth="1"/>
    <col min="2567" max="2816" width="8.625" style="25"/>
    <col min="2817" max="2817" width="6.5" style="25" customWidth="1"/>
    <col min="2818" max="2818" width="14.125" style="25" customWidth="1"/>
    <col min="2819" max="2819" width="42.375" style="25" customWidth="1"/>
    <col min="2820" max="2821" width="5" style="25" customWidth="1"/>
    <col min="2822" max="2822" width="10.625" style="25" customWidth="1"/>
    <col min="2823" max="3072" width="8.625" style="25"/>
    <col min="3073" max="3073" width="6.5" style="25" customWidth="1"/>
    <col min="3074" max="3074" width="14.125" style="25" customWidth="1"/>
    <col min="3075" max="3075" width="42.375" style="25" customWidth="1"/>
    <col min="3076" max="3077" width="5" style="25" customWidth="1"/>
    <col min="3078" max="3078" width="10.625" style="25" customWidth="1"/>
    <col min="3079" max="3328" width="8.625" style="25"/>
    <col min="3329" max="3329" width="6.5" style="25" customWidth="1"/>
    <col min="3330" max="3330" width="14.125" style="25" customWidth="1"/>
    <col min="3331" max="3331" width="42.375" style="25" customWidth="1"/>
    <col min="3332" max="3333" width="5" style="25" customWidth="1"/>
    <col min="3334" max="3334" width="10.625" style="25" customWidth="1"/>
    <col min="3335" max="3584" width="8.625" style="25"/>
    <col min="3585" max="3585" width="6.5" style="25" customWidth="1"/>
    <col min="3586" max="3586" width="14.125" style="25" customWidth="1"/>
    <col min="3587" max="3587" width="42.375" style="25" customWidth="1"/>
    <col min="3588" max="3589" width="5" style="25" customWidth="1"/>
    <col min="3590" max="3590" width="10.625" style="25" customWidth="1"/>
    <col min="3591" max="3840" width="8.625" style="25"/>
    <col min="3841" max="3841" width="6.5" style="25" customWidth="1"/>
    <col min="3842" max="3842" width="14.125" style="25" customWidth="1"/>
    <col min="3843" max="3843" width="42.375" style="25" customWidth="1"/>
    <col min="3844" max="3845" width="5" style="25" customWidth="1"/>
    <col min="3846" max="3846" width="10.625" style="25" customWidth="1"/>
    <col min="3847" max="4096" width="8.625" style="25"/>
    <col min="4097" max="4097" width="6.5" style="25" customWidth="1"/>
    <col min="4098" max="4098" width="14.125" style="25" customWidth="1"/>
    <col min="4099" max="4099" width="42.375" style="25" customWidth="1"/>
    <col min="4100" max="4101" width="5" style="25" customWidth="1"/>
    <col min="4102" max="4102" width="10.625" style="25" customWidth="1"/>
    <col min="4103" max="4352" width="8.625" style="25"/>
    <col min="4353" max="4353" width="6.5" style="25" customWidth="1"/>
    <col min="4354" max="4354" width="14.125" style="25" customWidth="1"/>
    <col min="4355" max="4355" width="42.375" style="25" customWidth="1"/>
    <col min="4356" max="4357" width="5" style="25" customWidth="1"/>
    <col min="4358" max="4358" width="10.625" style="25" customWidth="1"/>
    <col min="4359" max="4608" width="8.625" style="25"/>
    <col min="4609" max="4609" width="6.5" style="25" customWidth="1"/>
    <col min="4610" max="4610" width="14.125" style="25" customWidth="1"/>
    <col min="4611" max="4611" width="42.375" style="25" customWidth="1"/>
    <col min="4612" max="4613" width="5" style="25" customWidth="1"/>
    <col min="4614" max="4614" width="10.625" style="25" customWidth="1"/>
    <col min="4615" max="4864" width="8.625" style="25"/>
    <col min="4865" max="4865" width="6.5" style="25" customWidth="1"/>
    <col min="4866" max="4866" width="14.125" style="25" customWidth="1"/>
    <col min="4867" max="4867" width="42.375" style="25" customWidth="1"/>
    <col min="4868" max="4869" width="5" style="25" customWidth="1"/>
    <col min="4870" max="4870" width="10.625" style="25" customWidth="1"/>
    <col min="4871" max="5120" width="8.625" style="25"/>
    <col min="5121" max="5121" width="6.5" style="25" customWidth="1"/>
    <col min="5122" max="5122" width="14.125" style="25" customWidth="1"/>
    <col min="5123" max="5123" width="42.375" style="25" customWidth="1"/>
    <col min="5124" max="5125" width="5" style="25" customWidth="1"/>
    <col min="5126" max="5126" width="10.625" style="25" customWidth="1"/>
    <col min="5127" max="5376" width="8.625" style="25"/>
    <col min="5377" max="5377" width="6.5" style="25" customWidth="1"/>
    <col min="5378" max="5378" width="14.125" style="25" customWidth="1"/>
    <col min="5379" max="5379" width="42.375" style="25" customWidth="1"/>
    <col min="5380" max="5381" width="5" style="25" customWidth="1"/>
    <col min="5382" max="5382" width="10.625" style="25" customWidth="1"/>
    <col min="5383" max="5632" width="8.625" style="25"/>
    <col min="5633" max="5633" width="6.5" style="25" customWidth="1"/>
    <col min="5634" max="5634" width="14.125" style="25" customWidth="1"/>
    <col min="5635" max="5635" width="42.375" style="25" customWidth="1"/>
    <col min="5636" max="5637" width="5" style="25" customWidth="1"/>
    <col min="5638" max="5638" width="10.625" style="25" customWidth="1"/>
    <col min="5639" max="5888" width="8.625" style="25"/>
    <col min="5889" max="5889" width="6.5" style="25" customWidth="1"/>
    <col min="5890" max="5890" width="14.125" style="25" customWidth="1"/>
    <col min="5891" max="5891" width="42.375" style="25" customWidth="1"/>
    <col min="5892" max="5893" width="5" style="25" customWidth="1"/>
    <col min="5894" max="5894" width="10.625" style="25" customWidth="1"/>
    <col min="5895" max="6144" width="8.625" style="25"/>
    <col min="6145" max="6145" width="6.5" style="25" customWidth="1"/>
    <col min="6146" max="6146" width="14.125" style="25" customWidth="1"/>
    <col min="6147" max="6147" width="42.375" style="25" customWidth="1"/>
    <col min="6148" max="6149" width="5" style="25" customWidth="1"/>
    <col min="6150" max="6150" width="10.625" style="25" customWidth="1"/>
    <col min="6151" max="6400" width="8.625" style="25"/>
    <col min="6401" max="6401" width="6.5" style="25" customWidth="1"/>
    <col min="6402" max="6402" width="14.125" style="25" customWidth="1"/>
    <col min="6403" max="6403" width="42.375" style="25" customWidth="1"/>
    <col min="6404" max="6405" width="5" style="25" customWidth="1"/>
    <col min="6406" max="6406" width="10.625" style="25" customWidth="1"/>
    <col min="6407" max="6656" width="8.625" style="25"/>
    <col min="6657" max="6657" width="6.5" style="25" customWidth="1"/>
    <col min="6658" max="6658" width="14.125" style="25" customWidth="1"/>
    <col min="6659" max="6659" width="42.375" style="25" customWidth="1"/>
    <col min="6660" max="6661" width="5" style="25" customWidth="1"/>
    <col min="6662" max="6662" width="10.625" style="25" customWidth="1"/>
    <col min="6663" max="6912" width="8.625" style="25"/>
    <col min="6913" max="6913" width="6.5" style="25" customWidth="1"/>
    <col min="6914" max="6914" width="14.125" style="25" customWidth="1"/>
    <col min="6915" max="6915" width="42.375" style="25" customWidth="1"/>
    <col min="6916" max="6917" width="5" style="25" customWidth="1"/>
    <col min="6918" max="6918" width="10.625" style="25" customWidth="1"/>
    <col min="6919" max="7168" width="8.625" style="25"/>
    <col min="7169" max="7169" width="6.5" style="25" customWidth="1"/>
    <col min="7170" max="7170" width="14.125" style="25" customWidth="1"/>
    <col min="7171" max="7171" width="42.375" style="25" customWidth="1"/>
    <col min="7172" max="7173" width="5" style="25" customWidth="1"/>
    <col min="7174" max="7174" width="10.625" style="25" customWidth="1"/>
    <col min="7175" max="7424" width="8.625" style="25"/>
    <col min="7425" max="7425" width="6.5" style="25" customWidth="1"/>
    <col min="7426" max="7426" width="14.125" style="25" customWidth="1"/>
    <col min="7427" max="7427" width="42.375" style="25" customWidth="1"/>
    <col min="7428" max="7429" width="5" style="25" customWidth="1"/>
    <col min="7430" max="7430" width="10.625" style="25" customWidth="1"/>
    <col min="7431" max="7680" width="8.625" style="25"/>
    <col min="7681" max="7681" width="6.5" style="25" customWidth="1"/>
    <col min="7682" max="7682" width="14.125" style="25" customWidth="1"/>
    <col min="7683" max="7683" width="42.375" style="25" customWidth="1"/>
    <col min="7684" max="7685" width="5" style="25" customWidth="1"/>
    <col min="7686" max="7686" width="10.625" style="25" customWidth="1"/>
    <col min="7687" max="7936" width="8.625" style="25"/>
    <col min="7937" max="7937" width="6.5" style="25" customWidth="1"/>
    <col min="7938" max="7938" width="14.125" style="25" customWidth="1"/>
    <col min="7939" max="7939" width="42.375" style="25" customWidth="1"/>
    <col min="7940" max="7941" width="5" style="25" customWidth="1"/>
    <col min="7942" max="7942" width="10.625" style="25" customWidth="1"/>
    <col min="7943" max="8192" width="8.625" style="25"/>
    <col min="8193" max="8193" width="6.5" style="25" customWidth="1"/>
    <col min="8194" max="8194" width="14.125" style="25" customWidth="1"/>
    <col min="8195" max="8195" width="42.375" style="25" customWidth="1"/>
    <col min="8196" max="8197" width="5" style="25" customWidth="1"/>
    <col min="8198" max="8198" width="10.625" style="25" customWidth="1"/>
    <col min="8199" max="8448" width="8.625" style="25"/>
    <col min="8449" max="8449" width="6.5" style="25" customWidth="1"/>
    <col min="8450" max="8450" width="14.125" style="25" customWidth="1"/>
    <col min="8451" max="8451" width="42.375" style="25" customWidth="1"/>
    <col min="8452" max="8453" width="5" style="25" customWidth="1"/>
    <col min="8454" max="8454" width="10.625" style="25" customWidth="1"/>
    <col min="8455" max="8704" width="8.625" style="25"/>
    <col min="8705" max="8705" width="6.5" style="25" customWidth="1"/>
    <col min="8706" max="8706" width="14.125" style="25" customWidth="1"/>
    <col min="8707" max="8707" width="42.375" style="25" customWidth="1"/>
    <col min="8708" max="8709" width="5" style="25" customWidth="1"/>
    <col min="8710" max="8710" width="10.625" style="25" customWidth="1"/>
    <col min="8711" max="8960" width="8.625" style="25"/>
    <col min="8961" max="8961" width="6.5" style="25" customWidth="1"/>
    <col min="8962" max="8962" width="14.125" style="25" customWidth="1"/>
    <col min="8963" max="8963" width="42.375" style="25" customWidth="1"/>
    <col min="8964" max="8965" width="5" style="25" customWidth="1"/>
    <col min="8966" max="8966" width="10.625" style="25" customWidth="1"/>
    <col min="8967" max="9216" width="8.625" style="25"/>
    <col min="9217" max="9217" width="6.5" style="25" customWidth="1"/>
    <col min="9218" max="9218" width="14.125" style="25" customWidth="1"/>
    <col min="9219" max="9219" width="42.375" style="25" customWidth="1"/>
    <col min="9220" max="9221" width="5" style="25" customWidth="1"/>
    <col min="9222" max="9222" width="10.625" style="25" customWidth="1"/>
    <col min="9223" max="9472" width="8.625" style="25"/>
    <col min="9473" max="9473" width="6.5" style="25" customWidth="1"/>
    <col min="9474" max="9474" width="14.125" style="25" customWidth="1"/>
    <col min="9475" max="9475" width="42.375" style="25" customWidth="1"/>
    <col min="9476" max="9477" width="5" style="25" customWidth="1"/>
    <col min="9478" max="9478" width="10.625" style="25" customWidth="1"/>
    <col min="9479" max="9728" width="8.625" style="25"/>
    <col min="9729" max="9729" width="6.5" style="25" customWidth="1"/>
    <col min="9730" max="9730" width="14.125" style="25" customWidth="1"/>
    <col min="9731" max="9731" width="42.375" style="25" customWidth="1"/>
    <col min="9732" max="9733" width="5" style="25" customWidth="1"/>
    <col min="9734" max="9734" width="10.625" style="25" customWidth="1"/>
    <col min="9735" max="9984" width="8.625" style="25"/>
    <col min="9985" max="9985" width="6.5" style="25" customWidth="1"/>
    <col min="9986" max="9986" width="14.125" style="25" customWidth="1"/>
    <col min="9987" max="9987" width="42.375" style="25" customWidth="1"/>
    <col min="9988" max="9989" width="5" style="25" customWidth="1"/>
    <col min="9990" max="9990" width="10.625" style="25" customWidth="1"/>
    <col min="9991" max="10240" width="8.625" style="25"/>
    <col min="10241" max="10241" width="6.5" style="25" customWidth="1"/>
    <col min="10242" max="10242" width="14.125" style="25" customWidth="1"/>
    <col min="10243" max="10243" width="42.375" style="25" customWidth="1"/>
    <col min="10244" max="10245" width="5" style="25" customWidth="1"/>
    <col min="10246" max="10246" width="10.625" style="25" customWidth="1"/>
    <col min="10247" max="10496" width="8.625" style="25"/>
    <col min="10497" max="10497" width="6.5" style="25" customWidth="1"/>
    <col min="10498" max="10498" width="14.125" style="25" customWidth="1"/>
    <col min="10499" max="10499" width="42.375" style="25" customWidth="1"/>
    <col min="10500" max="10501" width="5" style="25" customWidth="1"/>
    <col min="10502" max="10502" width="10.625" style="25" customWidth="1"/>
    <col min="10503" max="10752" width="8.625" style="25"/>
    <col min="10753" max="10753" width="6.5" style="25" customWidth="1"/>
    <col min="10754" max="10754" width="14.125" style="25" customWidth="1"/>
    <col min="10755" max="10755" width="42.375" style="25" customWidth="1"/>
    <col min="10756" max="10757" width="5" style="25" customWidth="1"/>
    <col min="10758" max="10758" width="10.625" style="25" customWidth="1"/>
    <col min="10759" max="11008" width="8.625" style="25"/>
    <col min="11009" max="11009" width="6.5" style="25" customWidth="1"/>
    <col min="11010" max="11010" width="14.125" style="25" customWidth="1"/>
    <col min="11011" max="11011" width="42.375" style="25" customWidth="1"/>
    <col min="11012" max="11013" width="5" style="25" customWidth="1"/>
    <col min="11014" max="11014" width="10.625" style="25" customWidth="1"/>
    <col min="11015" max="11264" width="8.625" style="25"/>
    <col min="11265" max="11265" width="6.5" style="25" customWidth="1"/>
    <col min="11266" max="11266" width="14.125" style="25" customWidth="1"/>
    <col min="11267" max="11267" width="42.375" style="25" customWidth="1"/>
    <col min="11268" max="11269" width="5" style="25" customWidth="1"/>
    <col min="11270" max="11270" width="10.625" style="25" customWidth="1"/>
    <col min="11271" max="11520" width="8.625" style="25"/>
    <col min="11521" max="11521" width="6.5" style="25" customWidth="1"/>
    <col min="11522" max="11522" width="14.125" style="25" customWidth="1"/>
    <col min="11523" max="11523" width="42.375" style="25" customWidth="1"/>
    <col min="11524" max="11525" width="5" style="25" customWidth="1"/>
    <col min="11526" max="11526" width="10.625" style="25" customWidth="1"/>
    <col min="11527" max="11776" width="8.625" style="25"/>
    <col min="11777" max="11777" width="6.5" style="25" customWidth="1"/>
    <col min="11778" max="11778" width="14.125" style="25" customWidth="1"/>
    <col min="11779" max="11779" width="42.375" style="25" customWidth="1"/>
    <col min="11780" max="11781" width="5" style="25" customWidth="1"/>
    <col min="11782" max="11782" width="10.625" style="25" customWidth="1"/>
    <col min="11783" max="12032" width="8.625" style="25"/>
    <col min="12033" max="12033" width="6.5" style="25" customWidth="1"/>
    <col min="12034" max="12034" width="14.125" style="25" customWidth="1"/>
    <col min="12035" max="12035" width="42.375" style="25" customWidth="1"/>
    <col min="12036" max="12037" width="5" style="25" customWidth="1"/>
    <col min="12038" max="12038" width="10.625" style="25" customWidth="1"/>
    <col min="12039" max="12288" width="8.625" style="25"/>
    <col min="12289" max="12289" width="6.5" style="25" customWidth="1"/>
    <col min="12290" max="12290" width="14.125" style="25" customWidth="1"/>
    <col min="12291" max="12291" width="42.375" style="25" customWidth="1"/>
    <col min="12292" max="12293" width="5" style="25" customWidth="1"/>
    <col min="12294" max="12294" width="10.625" style="25" customWidth="1"/>
    <col min="12295" max="12544" width="8.625" style="25"/>
    <col min="12545" max="12545" width="6.5" style="25" customWidth="1"/>
    <col min="12546" max="12546" width="14.125" style="25" customWidth="1"/>
    <col min="12547" max="12547" width="42.375" style="25" customWidth="1"/>
    <col min="12548" max="12549" width="5" style="25" customWidth="1"/>
    <col min="12550" max="12550" width="10.625" style="25" customWidth="1"/>
    <col min="12551" max="12800" width="8.625" style="25"/>
    <col min="12801" max="12801" width="6.5" style="25" customWidth="1"/>
    <col min="12802" max="12802" width="14.125" style="25" customWidth="1"/>
    <col min="12803" max="12803" width="42.375" style="25" customWidth="1"/>
    <col min="12804" max="12805" width="5" style="25" customWidth="1"/>
    <col min="12806" max="12806" width="10.625" style="25" customWidth="1"/>
    <col min="12807" max="13056" width="8.625" style="25"/>
    <col min="13057" max="13057" width="6.5" style="25" customWidth="1"/>
    <col min="13058" max="13058" width="14.125" style="25" customWidth="1"/>
    <col min="13059" max="13059" width="42.375" style="25" customWidth="1"/>
    <col min="13060" max="13061" width="5" style="25" customWidth="1"/>
    <col min="13062" max="13062" width="10.625" style="25" customWidth="1"/>
    <col min="13063" max="13312" width="8.625" style="25"/>
    <col min="13313" max="13313" width="6.5" style="25" customWidth="1"/>
    <col min="13314" max="13314" width="14.125" style="25" customWidth="1"/>
    <col min="13315" max="13315" width="42.375" style="25" customWidth="1"/>
    <col min="13316" max="13317" width="5" style="25" customWidth="1"/>
    <col min="13318" max="13318" width="10.625" style="25" customWidth="1"/>
    <col min="13319" max="13568" width="8.625" style="25"/>
    <col min="13569" max="13569" width="6.5" style="25" customWidth="1"/>
    <col min="13570" max="13570" width="14.125" style="25" customWidth="1"/>
    <col min="13571" max="13571" width="42.375" style="25" customWidth="1"/>
    <col min="13572" max="13573" width="5" style="25" customWidth="1"/>
    <col min="13574" max="13574" width="10.625" style="25" customWidth="1"/>
    <col min="13575" max="13824" width="8.625" style="25"/>
    <col min="13825" max="13825" width="6.5" style="25" customWidth="1"/>
    <col min="13826" max="13826" width="14.125" style="25" customWidth="1"/>
    <col min="13827" max="13827" width="42.375" style="25" customWidth="1"/>
    <col min="13828" max="13829" width="5" style="25" customWidth="1"/>
    <col min="13830" max="13830" width="10.625" style="25" customWidth="1"/>
    <col min="13831" max="14080" width="8.625" style="25"/>
    <col min="14081" max="14081" width="6.5" style="25" customWidth="1"/>
    <col min="14082" max="14082" width="14.125" style="25" customWidth="1"/>
    <col min="14083" max="14083" width="42.375" style="25" customWidth="1"/>
    <col min="14084" max="14085" width="5" style="25" customWidth="1"/>
    <col min="14086" max="14086" width="10.625" style="25" customWidth="1"/>
    <col min="14087" max="14336" width="8.625" style="25"/>
    <col min="14337" max="14337" width="6.5" style="25" customWidth="1"/>
    <col min="14338" max="14338" width="14.125" style="25" customWidth="1"/>
    <col min="14339" max="14339" width="42.375" style="25" customWidth="1"/>
    <col min="14340" max="14341" width="5" style="25" customWidth="1"/>
    <col min="14342" max="14342" width="10.625" style="25" customWidth="1"/>
    <col min="14343" max="14592" width="8.625" style="25"/>
    <col min="14593" max="14593" width="6.5" style="25" customWidth="1"/>
    <col min="14594" max="14594" width="14.125" style="25" customWidth="1"/>
    <col min="14595" max="14595" width="42.375" style="25" customWidth="1"/>
    <col min="14596" max="14597" width="5" style="25" customWidth="1"/>
    <col min="14598" max="14598" width="10.625" style="25" customWidth="1"/>
    <col min="14599" max="14848" width="8.625" style="25"/>
    <col min="14849" max="14849" width="6.5" style="25" customWidth="1"/>
    <col min="14850" max="14850" width="14.125" style="25" customWidth="1"/>
    <col min="14851" max="14851" width="42.375" style="25" customWidth="1"/>
    <col min="14852" max="14853" width="5" style="25" customWidth="1"/>
    <col min="14854" max="14854" width="10.625" style="25" customWidth="1"/>
    <col min="14855" max="15104" width="8.625" style="25"/>
    <col min="15105" max="15105" width="6.5" style="25" customWidth="1"/>
    <col min="15106" max="15106" width="14.125" style="25" customWidth="1"/>
    <col min="15107" max="15107" width="42.375" style="25" customWidth="1"/>
    <col min="15108" max="15109" width="5" style="25" customWidth="1"/>
    <col min="15110" max="15110" width="10.625" style="25" customWidth="1"/>
    <col min="15111" max="15360" width="8.625" style="25"/>
    <col min="15361" max="15361" width="6.5" style="25" customWidth="1"/>
    <col min="15362" max="15362" width="14.125" style="25" customWidth="1"/>
    <col min="15363" max="15363" width="42.375" style="25" customWidth="1"/>
    <col min="15364" max="15365" width="5" style="25" customWidth="1"/>
    <col min="15366" max="15366" width="10.625" style="25" customWidth="1"/>
    <col min="15367" max="15616" width="8.625" style="25"/>
    <col min="15617" max="15617" width="6.5" style="25" customWidth="1"/>
    <col min="15618" max="15618" width="14.125" style="25" customWidth="1"/>
    <col min="15619" max="15619" width="42.375" style="25" customWidth="1"/>
    <col min="15620" max="15621" width="5" style="25" customWidth="1"/>
    <col min="15622" max="15622" width="10.625" style="25" customWidth="1"/>
    <col min="15623" max="15872" width="8.625" style="25"/>
    <col min="15873" max="15873" width="6.5" style="25" customWidth="1"/>
    <col min="15874" max="15874" width="14.125" style="25" customWidth="1"/>
    <col min="15875" max="15875" width="42.375" style="25" customWidth="1"/>
    <col min="15876" max="15877" width="5" style="25" customWidth="1"/>
    <col min="15878" max="15878" width="10.625" style="25" customWidth="1"/>
    <col min="15879" max="16128" width="8.625" style="25"/>
    <col min="16129" max="16129" width="6.5" style="25" customWidth="1"/>
    <col min="16130" max="16130" width="14.125" style="25" customWidth="1"/>
    <col min="16131" max="16131" width="42.375" style="25" customWidth="1"/>
    <col min="16132" max="16133" width="5" style="25" customWidth="1"/>
    <col min="16134" max="16134" width="10.625" style="25" customWidth="1"/>
    <col min="16135" max="16384" width="8.625" style="25"/>
  </cols>
  <sheetData>
    <row r="1" spans="1:6" s="20" customFormat="1" ht="33.75" customHeight="1">
      <c r="A1" s="299"/>
      <c r="B1" s="300"/>
      <c r="C1" s="300"/>
      <c r="D1" s="300"/>
      <c r="E1" s="300"/>
      <c r="F1" s="301"/>
    </row>
    <row r="2" spans="1:6" s="10" customFormat="1" ht="15" customHeight="1">
      <c r="A2" s="21"/>
      <c r="B2" s="22"/>
      <c r="C2" s="23"/>
      <c r="D2" s="24"/>
      <c r="E2" s="24"/>
      <c r="F2" s="23"/>
    </row>
    <row r="3" spans="1:6" ht="12.75">
      <c r="A3" s="10"/>
      <c r="B3" s="11"/>
      <c r="C3" s="10"/>
      <c r="D3" s="11"/>
      <c r="E3" s="10"/>
      <c r="F3" s="10"/>
    </row>
    <row r="4" spans="1:6" s="26" customFormat="1" ht="15.75">
      <c r="A4" s="387" t="s">
        <v>44</v>
      </c>
      <c r="B4" s="387"/>
      <c r="C4" s="387"/>
      <c r="D4" s="387"/>
      <c r="E4" s="387"/>
      <c r="F4" s="387"/>
    </row>
    <row r="5" spans="1:6" ht="12.75">
      <c r="A5" s="10"/>
      <c r="B5" s="11"/>
      <c r="C5" s="10"/>
      <c r="D5" s="11"/>
      <c r="E5" s="10"/>
      <c r="F5" s="10"/>
    </row>
    <row r="6" spans="1:6" ht="12.75">
      <c r="A6" s="10"/>
      <c r="B6" s="11"/>
      <c r="C6" s="10"/>
      <c r="D6" s="11"/>
      <c r="E6" s="10"/>
      <c r="F6" s="10"/>
    </row>
    <row r="7" spans="1:6" ht="12.75" customHeight="1">
      <c r="A7" s="27" t="s">
        <v>45</v>
      </c>
      <c r="B7" s="28"/>
      <c r="C7" s="379" t="s">
        <v>391</v>
      </c>
      <c r="D7" s="388"/>
      <c r="E7" s="388"/>
      <c r="F7" s="388"/>
    </row>
    <row r="8" spans="1:6" ht="12.75" customHeight="1">
      <c r="A8" s="27"/>
      <c r="B8" s="28"/>
      <c r="C8" s="192"/>
      <c r="D8" s="192"/>
      <c r="E8" s="192"/>
      <c r="F8" s="192"/>
    </row>
    <row r="9" spans="1:6" ht="12.75" customHeight="1">
      <c r="A9" s="27" t="s">
        <v>46</v>
      </c>
      <c r="B9" s="28"/>
      <c r="C9" s="192">
        <v>209455</v>
      </c>
      <c r="D9" s="192"/>
      <c r="E9" s="192"/>
      <c r="F9" s="192"/>
    </row>
    <row r="10" spans="1:6" ht="12.75" customHeight="1">
      <c r="A10" s="27"/>
      <c r="B10" s="28"/>
      <c r="C10" s="192"/>
      <c r="D10" s="192"/>
      <c r="E10" s="192"/>
      <c r="F10" s="192"/>
    </row>
    <row r="11" spans="1:6" ht="27.75" customHeight="1">
      <c r="A11" s="27" t="s">
        <v>47</v>
      </c>
      <c r="B11" s="28"/>
      <c r="C11" s="379" t="s">
        <v>271</v>
      </c>
      <c r="D11" s="388"/>
      <c r="E11" s="388"/>
      <c r="F11" s="388"/>
    </row>
    <row r="12" spans="1:6" ht="12.75" customHeight="1">
      <c r="A12" s="27"/>
      <c r="B12" s="28"/>
      <c r="C12" s="192"/>
      <c r="D12" s="192"/>
      <c r="E12" s="192"/>
      <c r="F12" s="192"/>
    </row>
    <row r="13" spans="1:6" ht="12.75" customHeight="1">
      <c r="A13" s="27" t="s">
        <v>48</v>
      </c>
      <c r="C13" s="379" t="s">
        <v>133</v>
      </c>
      <c r="D13" s="388"/>
      <c r="E13" s="388"/>
      <c r="F13" s="388"/>
    </row>
    <row r="14" spans="1:6" ht="12.75" customHeight="1">
      <c r="A14" s="11"/>
      <c r="B14" s="10"/>
      <c r="C14" s="29"/>
      <c r="D14" s="192"/>
      <c r="E14" s="30"/>
      <c r="F14" s="192"/>
    </row>
    <row r="15" spans="1:6" ht="12.75" customHeight="1">
      <c r="A15" s="27" t="s">
        <v>49</v>
      </c>
      <c r="B15" s="10"/>
      <c r="C15" s="379" t="s">
        <v>437</v>
      </c>
      <c r="D15" s="388"/>
      <c r="E15" s="388"/>
      <c r="F15" s="388"/>
    </row>
    <row r="16" spans="1:6" ht="12.75" customHeight="1">
      <c r="C16" s="31"/>
      <c r="D16" s="31"/>
      <c r="E16" s="31"/>
      <c r="F16" s="31"/>
    </row>
    <row r="17" spans="1:6" ht="12.75" customHeight="1">
      <c r="A17" s="27" t="s">
        <v>50</v>
      </c>
      <c r="B17" s="10"/>
      <c r="C17" s="32">
        <v>44027</v>
      </c>
      <c r="D17" s="192"/>
      <c r="E17" s="192"/>
      <c r="F17" s="192"/>
    </row>
    <row r="18" spans="1:6" ht="12.75" customHeight="1">
      <c r="A18" s="11"/>
      <c r="B18" s="10"/>
      <c r="C18" s="32"/>
      <c r="D18" s="192"/>
      <c r="E18" s="192"/>
      <c r="F18" s="192"/>
    </row>
    <row r="19" spans="1:6" ht="12.75" customHeight="1">
      <c r="A19" s="27" t="s">
        <v>300</v>
      </c>
      <c r="B19" s="10"/>
      <c r="C19" s="379"/>
      <c r="D19" s="379"/>
      <c r="E19" s="379"/>
      <c r="F19" s="379"/>
    </row>
    <row r="20" spans="1:6" ht="12.75" customHeight="1">
      <c r="A20" s="11"/>
      <c r="B20" s="10"/>
      <c r="C20" s="192"/>
      <c r="D20" s="192"/>
      <c r="E20" s="192"/>
      <c r="F20" s="192"/>
    </row>
    <row r="21" spans="1:6" ht="12.75" customHeight="1">
      <c r="A21" s="11" t="s">
        <v>301</v>
      </c>
      <c r="B21" s="10"/>
      <c r="C21" s="33" t="s">
        <v>51</v>
      </c>
      <c r="D21" s="33"/>
      <c r="E21" s="33"/>
      <c r="F21" s="33"/>
    </row>
    <row r="22" spans="1:6" ht="12.75">
      <c r="A22" s="11"/>
      <c r="B22" s="10"/>
      <c r="C22" s="192" t="s">
        <v>52</v>
      </c>
      <c r="D22" s="192"/>
      <c r="E22" s="192"/>
      <c r="F22" s="192"/>
    </row>
    <row r="23" spans="1:6" ht="12.75">
      <c r="A23" s="11"/>
      <c r="B23" s="10"/>
      <c r="C23" s="192"/>
      <c r="D23" s="192"/>
      <c r="E23" s="192"/>
      <c r="F23" s="192"/>
    </row>
    <row r="24" spans="1:6" ht="13.5" customHeight="1">
      <c r="A24" s="11" t="s">
        <v>53</v>
      </c>
      <c r="B24" s="10"/>
      <c r="C24" s="33" t="s">
        <v>54</v>
      </c>
      <c r="D24" s="33"/>
      <c r="E24" s="33"/>
      <c r="F24" s="33"/>
    </row>
    <row r="25" spans="1:6" ht="13.5" customHeight="1">
      <c r="A25" s="11"/>
      <c r="B25" s="10"/>
      <c r="C25" s="33" t="s">
        <v>51</v>
      </c>
      <c r="D25" s="33"/>
      <c r="E25" s="33"/>
      <c r="F25" s="33"/>
    </row>
    <row r="26" spans="1:6" ht="13.5" customHeight="1">
      <c r="A26" s="11"/>
      <c r="B26" s="10"/>
      <c r="C26" s="33" t="s">
        <v>55</v>
      </c>
      <c r="D26" s="33"/>
      <c r="E26" s="33"/>
      <c r="F26" s="33"/>
    </row>
    <row r="27" spans="1:6" ht="13.5" customHeight="1">
      <c r="A27" s="10" t="s">
        <v>56</v>
      </c>
      <c r="B27" s="34"/>
      <c r="C27" s="193" t="s">
        <v>57</v>
      </c>
      <c r="D27" s="35"/>
      <c r="E27" s="35"/>
      <c r="F27" s="35"/>
    </row>
    <row r="28" spans="1:6" ht="13.5" customHeight="1">
      <c r="A28" s="10" t="s">
        <v>58</v>
      </c>
      <c r="B28" s="36"/>
      <c r="C28" s="33" t="s">
        <v>59</v>
      </c>
      <c r="D28" s="33"/>
      <c r="E28" s="33"/>
      <c r="F28" s="33"/>
    </row>
    <row r="29" spans="1:6" ht="13.5" customHeight="1">
      <c r="A29" s="10" t="s">
        <v>60</v>
      </c>
      <c r="B29" s="36"/>
      <c r="C29" s="33" t="s">
        <v>61</v>
      </c>
      <c r="D29" s="33"/>
      <c r="E29" s="33"/>
      <c r="F29" s="33"/>
    </row>
    <row r="30" spans="1:6" s="38" customFormat="1" ht="13.5" customHeight="1">
      <c r="A30" s="37"/>
      <c r="B30" s="37"/>
      <c r="C30" s="37"/>
      <c r="D30" s="37"/>
      <c r="E30" s="37"/>
      <c r="F30" s="37"/>
    </row>
    <row r="31" spans="1:6" ht="13.5" customHeight="1">
      <c r="A31" s="39"/>
      <c r="B31" s="40"/>
      <c r="C31" s="40"/>
      <c r="D31" s="40"/>
      <c r="E31" s="40"/>
      <c r="F31" s="40"/>
    </row>
    <row r="32" spans="1:6" ht="13.5" customHeight="1">
      <c r="A32" s="40"/>
      <c r="B32" s="40"/>
      <c r="C32" s="40"/>
      <c r="D32" s="40"/>
      <c r="E32" s="40"/>
      <c r="F32" s="40"/>
    </row>
    <row r="33" spans="1:6" ht="12.75">
      <c r="A33" s="11" t="s">
        <v>62</v>
      </c>
      <c r="C33" s="41"/>
      <c r="D33" s="33"/>
      <c r="E33" s="33"/>
      <c r="F33" s="33"/>
    </row>
    <row r="34" spans="1:6" ht="12.75">
      <c r="A34" s="42"/>
      <c r="C34" s="41"/>
      <c r="D34" s="33"/>
      <c r="E34" s="33"/>
      <c r="F34" s="33"/>
    </row>
    <row r="35" spans="1:6" ht="12.75">
      <c r="A35" s="27" t="s">
        <v>63</v>
      </c>
      <c r="B35" s="28"/>
      <c r="C35" s="380" t="s">
        <v>64</v>
      </c>
      <c r="D35" s="381"/>
      <c r="E35" s="381"/>
      <c r="F35" s="381"/>
    </row>
    <row r="36" spans="1:6" ht="12.75">
      <c r="A36" s="28"/>
      <c r="B36" s="28"/>
      <c r="C36" s="382" t="s">
        <v>65</v>
      </c>
      <c r="D36" s="383"/>
      <c r="E36" s="383"/>
      <c r="F36" s="383"/>
    </row>
    <row r="37" spans="1:6" ht="25.5" customHeight="1">
      <c r="A37" s="28"/>
      <c r="B37" s="28"/>
      <c r="C37" s="384" t="s">
        <v>66</v>
      </c>
      <c r="D37" s="385"/>
      <c r="E37" s="385"/>
      <c r="F37" s="385"/>
    </row>
    <row r="38" spans="1:6" ht="12.75">
      <c r="B38" s="28"/>
    </row>
    <row r="39" spans="1:6" ht="25.5" customHeight="1">
      <c r="A39" s="11" t="s">
        <v>67</v>
      </c>
      <c r="C39" s="386" t="s">
        <v>392</v>
      </c>
      <c r="D39" s="386"/>
      <c r="E39" s="386"/>
      <c r="F39" s="33"/>
    </row>
    <row r="40" spans="1:6" ht="12.75">
      <c r="C40" s="41"/>
      <c r="D40" s="33"/>
      <c r="E40" s="33"/>
      <c r="F40" s="33"/>
    </row>
    <row r="41" spans="1:6" ht="12.75" customHeight="1">
      <c r="A41" s="43" t="s">
        <v>68</v>
      </c>
      <c r="B41" s="44"/>
      <c r="C41" s="44" t="s">
        <v>17</v>
      </c>
      <c r="D41" s="44"/>
      <c r="E41" s="44"/>
      <c r="F41" s="44"/>
    </row>
    <row r="42" spans="1:6" ht="12.75">
      <c r="A42" s="45"/>
      <c r="B42" s="45"/>
      <c r="C42" s="46" t="s">
        <v>69</v>
      </c>
      <c r="D42" s="45"/>
      <c r="E42" s="45"/>
      <c r="F42" s="45"/>
    </row>
    <row r="43" spans="1:6" ht="12.75">
      <c r="A43" s="44"/>
      <c r="B43" s="44"/>
      <c r="C43" s="47" t="s">
        <v>70</v>
      </c>
      <c r="D43" s="44"/>
      <c r="E43" s="44"/>
      <c r="F43" s="44"/>
    </row>
    <row r="44" spans="1:6" ht="12.75">
      <c r="A44" s="20"/>
      <c r="B44" s="28"/>
      <c r="C44" s="48" t="s">
        <v>71</v>
      </c>
      <c r="D44" s="49"/>
      <c r="E44" s="49"/>
      <c r="F44" s="49"/>
    </row>
    <row r="45" spans="1:6" ht="12.75">
      <c r="A45" s="20"/>
      <c r="B45" s="10"/>
      <c r="C45" s="50" t="s">
        <v>72</v>
      </c>
      <c r="D45" s="33"/>
      <c r="E45" s="33"/>
      <c r="F45" s="33"/>
    </row>
    <row r="46" spans="1:6" ht="12.75">
      <c r="A46" s="20"/>
      <c r="B46" s="10"/>
      <c r="C46" s="50" t="s">
        <v>73</v>
      </c>
      <c r="D46" s="33"/>
      <c r="E46" s="33"/>
      <c r="F46" s="33"/>
    </row>
    <row r="47" spans="1:6" ht="12.75">
      <c r="A47" s="20"/>
      <c r="B47" s="10"/>
      <c r="C47" s="50" t="s">
        <v>74</v>
      </c>
      <c r="D47" s="10"/>
      <c r="E47" s="10"/>
      <c r="F47" s="10"/>
    </row>
    <row r="48" spans="1:6" ht="12.75" customHeight="1">
      <c r="A48" s="51"/>
      <c r="B48" s="51"/>
      <c r="C48" s="52" t="s">
        <v>75</v>
      </c>
      <c r="D48" s="51"/>
      <c r="E48" s="51"/>
      <c r="F48" s="51"/>
    </row>
    <row r="49" spans="1:6" ht="12.75" customHeight="1">
      <c r="A49" s="51"/>
      <c r="B49" s="51"/>
      <c r="C49" s="52" t="s">
        <v>76</v>
      </c>
      <c r="D49" s="51"/>
      <c r="E49" s="51"/>
      <c r="F49" s="51"/>
    </row>
    <row r="50" spans="1:6" ht="12.75" customHeight="1">
      <c r="A50" s="51"/>
      <c r="B50" s="51"/>
      <c r="C50" s="52" t="s">
        <v>77</v>
      </c>
      <c r="D50" s="51"/>
      <c r="E50" s="51"/>
      <c r="F50" s="51"/>
    </row>
    <row r="51" spans="1:6" ht="12.75" customHeight="1">
      <c r="A51" s="51"/>
      <c r="B51" s="51"/>
      <c r="C51" s="52" t="s">
        <v>78</v>
      </c>
      <c r="D51" s="51"/>
      <c r="E51" s="51"/>
      <c r="F51" s="51"/>
    </row>
    <row r="52" spans="1:6" ht="16.5" customHeight="1">
      <c r="A52" s="51"/>
      <c r="B52" s="51"/>
      <c r="C52" s="51"/>
      <c r="D52" s="51"/>
      <c r="E52" s="51"/>
      <c r="F52" s="51"/>
    </row>
    <row r="53" spans="1:6" ht="16.5" customHeight="1">
      <c r="A53" s="51"/>
      <c r="B53" s="51"/>
      <c r="C53" s="51"/>
      <c r="D53" s="51"/>
      <c r="E53" s="51"/>
      <c r="F53" s="51"/>
    </row>
    <row r="54" spans="1:6" ht="16.5" customHeight="1">
      <c r="A54" s="51"/>
      <c r="B54" s="51"/>
      <c r="C54" s="51"/>
      <c r="D54" s="51"/>
      <c r="E54" s="51"/>
      <c r="F54" s="51"/>
    </row>
    <row r="55" spans="1:6" ht="16.5" customHeight="1">
      <c r="B55" s="51"/>
      <c r="C55" s="51"/>
      <c r="D55" s="51"/>
      <c r="E55" s="51"/>
      <c r="F55" s="51"/>
    </row>
  </sheetData>
  <sheetProtection selectLockedCells="1" selectUnlockedCells="1"/>
  <mergeCells count="10">
    <mergeCell ref="A4:F4"/>
    <mergeCell ref="C7:F7"/>
    <mergeCell ref="C11:F11"/>
    <mergeCell ref="C13:F13"/>
    <mergeCell ref="C15:F15"/>
    <mergeCell ref="C19:F19"/>
    <mergeCell ref="C35:F35"/>
    <mergeCell ref="C36:F36"/>
    <mergeCell ref="C37:F37"/>
    <mergeCell ref="C39:E39"/>
  </mergeCells>
  <hyperlinks>
    <hyperlink ref="C35" r:id="rId1"/>
    <hyperlink ref="C37:F37" r:id="rId2" display="http://statistik.arbeitsagentur.de/Navigation/Statistik/Statistik-nach-Themen/Statistik-nach-Themen-Nav.html"/>
    <hyperlink ref="C27" r:id="rId3"/>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L47"/>
  <sheetViews>
    <sheetView showGridLines="0" zoomScaleNormal="100" workbookViewId="0"/>
  </sheetViews>
  <sheetFormatPr baseColWidth="10" defaultColWidth="8.625" defaultRowHeight="16.5" customHeight="1"/>
  <cols>
    <col min="1" max="1" width="24.75" style="70" customWidth="1"/>
    <col min="2" max="4" width="11.625" style="70" customWidth="1"/>
    <col min="5" max="5" width="5" style="70" customWidth="1"/>
    <col min="6" max="6" width="20.625" style="70" customWidth="1"/>
    <col min="7" max="7" width="7.75" style="70" customWidth="1"/>
    <col min="8" max="11" width="8.625" style="70"/>
    <col min="12" max="12" width="13.875" style="70" customWidth="1"/>
    <col min="13" max="16384" width="8.625" style="70"/>
  </cols>
  <sheetData>
    <row r="1" spans="1:12" s="69" customFormat="1" ht="33.75" customHeight="1">
      <c r="A1" s="302"/>
      <c r="B1" s="303"/>
      <c r="C1" s="303"/>
      <c r="D1" s="303"/>
      <c r="E1" s="303"/>
      <c r="F1" s="303"/>
      <c r="G1" s="302"/>
      <c r="H1" s="303"/>
      <c r="I1" s="303"/>
      <c r="J1" s="303"/>
      <c r="K1" s="303"/>
      <c r="L1" s="303"/>
    </row>
    <row r="2" spans="1:12" ht="12.75" customHeight="1"/>
    <row r="3" spans="1:12" ht="12">
      <c r="A3" s="71"/>
      <c r="B3" s="72"/>
      <c r="C3" s="71"/>
      <c r="D3" s="71"/>
      <c r="E3" s="71"/>
      <c r="F3" s="71"/>
      <c r="G3" s="71"/>
    </row>
    <row r="4" spans="1:12" ht="15.75">
      <c r="A4" s="73" t="s">
        <v>119</v>
      </c>
      <c r="C4" s="73"/>
      <c r="D4" s="73"/>
      <c r="E4" s="73"/>
      <c r="F4" s="73"/>
      <c r="G4" s="73"/>
    </row>
    <row r="5" spans="1:12" ht="12"/>
    <row r="6" spans="1:12" ht="12"/>
    <row r="7" spans="1:12" ht="31.5" customHeight="1">
      <c r="A7" s="389" t="s">
        <v>272</v>
      </c>
      <c r="B7" s="388"/>
      <c r="C7" s="388"/>
      <c r="D7" s="388"/>
      <c r="E7" s="388"/>
      <c r="F7" s="388"/>
      <c r="G7" s="388"/>
    </row>
    <row r="8" spans="1:12" ht="15" customHeight="1">
      <c r="A8" s="74" t="s">
        <v>133</v>
      </c>
      <c r="C8" s="74"/>
      <c r="D8" s="74"/>
      <c r="E8" s="74"/>
      <c r="F8" s="74"/>
      <c r="G8" s="74"/>
    </row>
    <row r="9" spans="1:12" ht="15" customHeight="1">
      <c r="A9" s="74" t="s">
        <v>273</v>
      </c>
      <c r="C9" s="74"/>
      <c r="D9" s="74"/>
      <c r="E9" s="74"/>
      <c r="F9" s="74"/>
      <c r="G9" s="74"/>
    </row>
    <row r="10" spans="1:12" ht="12"/>
    <row r="11" spans="1:12" ht="12.75">
      <c r="A11" s="75" t="s">
        <v>98</v>
      </c>
      <c r="G11" s="76"/>
    </row>
    <row r="12" spans="1:12" s="77" customFormat="1" ht="18" customHeight="1">
      <c r="B12" s="78"/>
      <c r="C12" s="78"/>
      <c r="D12" s="78"/>
      <c r="E12" s="78"/>
      <c r="F12" s="78"/>
    </row>
    <row r="13" spans="1:12" s="77" customFormat="1" ht="18" customHeight="1">
      <c r="A13" s="155" t="s">
        <v>295</v>
      </c>
      <c r="B13" s="79" t="s">
        <v>296</v>
      </c>
      <c r="D13" s="79"/>
      <c r="E13" s="79"/>
      <c r="F13" s="79"/>
      <c r="G13" s="80"/>
    </row>
    <row r="14" spans="1:12" s="77" customFormat="1" ht="18" customHeight="1">
      <c r="A14" s="155" t="s">
        <v>120</v>
      </c>
      <c r="B14" s="79" t="s">
        <v>269</v>
      </c>
      <c r="D14" s="79"/>
      <c r="E14" s="79"/>
      <c r="F14" s="79"/>
      <c r="G14" s="80"/>
    </row>
    <row r="15" spans="1:12" s="77" customFormat="1" ht="18" customHeight="1">
      <c r="A15" s="155" t="s">
        <v>121</v>
      </c>
      <c r="B15" s="79" t="s">
        <v>268</v>
      </c>
      <c r="D15" s="79"/>
      <c r="E15" s="79"/>
      <c r="F15" s="79"/>
      <c r="G15" s="80"/>
    </row>
    <row r="16" spans="1:12" s="77" customFormat="1" ht="18" customHeight="1">
      <c r="A16" s="155" t="s">
        <v>125</v>
      </c>
      <c r="B16" s="79" t="s">
        <v>263</v>
      </c>
      <c r="D16" s="79"/>
      <c r="E16" s="79"/>
      <c r="F16" s="79"/>
      <c r="G16" s="80"/>
    </row>
    <row r="17" spans="1:7" s="77" customFormat="1" ht="18" customHeight="1">
      <c r="A17" s="155" t="s">
        <v>126</v>
      </c>
      <c r="B17" s="79" t="s">
        <v>262</v>
      </c>
      <c r="D17" s="79"/>
      <c r="E17" s="79"/>
      <c r="F17" s="79"/>
      <c r="G17" s="80"/>
    </row>
    <row r="18" spans="1:7" s="77" customFormat="1" ht="18" customHeight="1">
      <c r="A18" s="155" t="s">
        <v>122</v>
      </c>
      <c r="B18" s="79" t="s">
        <v>267</v>
      </c>
      <c r="D18" s="79"/>
      <c r="E18" s="79"/>
      <c r="F18" s="79"/>
      <c r="G18" s="80"/>
    </row>
    <row r="19" spans="1:7" s="77" customFormat="1" ht="18" customHeight="1">
      <c r="A19" s="155" t="s">
        <v>123</v>
      </c>
      <c r="B19" s="79" t="s">
        <v>266</v>
      </c>
      <c r="D19" s="79"/>
      <c r="E19" s="79"/>
      <c r="F19" s="79"/>
      <c r="G19" s="80"/>
    </row>
    <row r="20" spans="1:7" s="77" customFormat="1" ht="18" customHeight="1">
      <c r="A20" s="155" t="s">
        <v>124</v>
      </c>
      <c r="B20" s="79" t="s">
        <v>265</v>
      </c>
      <c r="D20" s="79"/>
      <c r="E20" s="79"/>
      <c r="F20" s="79"/>
      <c r="G20" s="80"/>
    </row>
    <row r="21" spans="1:7" s="77" customFormat="1" ht="18" customHeight="1">
      <c r="A21" s="155" t="s">
        <v>127</v>
      </c>
      <c r="B21" s="79" t="s">
        <v>42</v>
      </c>
      <c r="D21" s="79"/>
      <c r="E21" s="79"/>
      <c r="F21" s="79"/>
      <c r="G21" s="80"/>
    </row>
    <row r="22" spans="1:7" s="77" customFormat="1" ht="18" customHeight="1">
      <c r="A22" s="155" t="s">
        <v>128</v>
      </c>
      <c r="B22" s="79" t="s">
        <v>270</v>
      </c>
      <c r="D22" s="79"/>
      <c r="E22" s="79"/>
      <c r="F22" s="79"/>
      <c r="G22" s="80"/>
    </row>
    <row r="23" spans="1:7" s="77" customFormat="1" ht="18" customHeight="1">
      <c r="A23" s="155" t="s">
        <v>294</v>
      </c>
      <c r="B23" s="79" t="s">
        <v>148</v>
      </c>
      <c r="D23" s="79"/>
      <c r="E23" s="79"/>
      <c r="F23" s="79"/>
      <c r="G23" s="80"/>
    </row>
    <row r="24" spans="1:7" s="77" customFormat="1" ht="18" customHeight="1">
      <c r="A24" s="155" t="s">
        <v>129</v>
      </c>
      <c r="B24" s="79" t="s">
        <v>43</v>
      </c>
      <c r="D24" s="79"/>
      <c r="E24" s="79"/>
      <c r="F24" s="79"/>
      <c r="G24" s="80"/>
    </row>
    <row r="25" spans="1:7" s="77" customFormat="1" ht="18" customHeight="1">
      <c r="A25" s="155" t="s">
        <v>130</v>
      </c>
      <c r="B25" s="79" t="s">
        <v>116</v>
      </c>
      <c r="D25" s="79"/>
      <c r="E25" s="79"/>
      <c r="F25" s="79"/>
      <c r="G25" s="80"/>
    </row>
    <row r="26" spans="1:7" s="77" customFormat="1" ht="18" customHeight="1">
      <c r="A26" s="155" t="s">
        <v>131</v>
      </c>
      <c r="B26" s="79" t="s">
        <v>118</v>
      </c>
      <c r="D26" s="79"/>
      <c r="E26" s="79"/>
      <c r="F26" s="79"/>
      <c r="G26" s="80"/>
    </row>
    <row r="27" spans="1:7" s="77" customFormat="1" ht="18" customHeight="1">
      <c r="A27" s="155" t="s">
        <v>132</v>
      </c>
      <c r="B27" s="79"/>
      <c r="D27" s="79"/>
      <c r="E27" s="79"/>
      <c r="F27" s="79"/>
      <c r="G27" s="80"/>
    </row>
    <row r="28" spans="1:7" s="83" customFormat="1" ht="12.75">
      <c r="A28" s="85"/>
      <c r="B28" s="82"/>
      <c r="C28" s="82"/>
      <c r="D28" s="82"/>
      <c r="E28" s="82"/>
      <c r="F28" s="82"/>
      <c r="G28" s="82"/>
    </row>
    <row r="29" spans="1:7" s="83" customFormat="1" ht="12.75">
      <c r="A29" s="81"/>
      <c r="B29" s="82"/>
      <c r="C29" s="82"/>
      <c r="D29" s="82"/>
      <c r="E29" s="82"/>
      <c r="F29" s="82"/>
      <c r="G29" s="82"/>
    </row>
    <row r="30" spans="1:7" s="83" customFormat="1" ht="12.75">
      <c r="A30" s="86"/>
      <c r="B30" s="87"/>
      <c r="D30" s="84"/>
      <c r="E30" s="84"/>
      <c r="F30" s="84"/>
      <c r="G30" s="84"/>
    </row>
    <row r="31" spans="1:7" s="83" customFormat="1" ht="12.75">
      <c r="A31" s="86"/>
      <c r="B31" s="87"/>
      <c r="C31" s="88"/>
      <c r="D31" s="88"/>
      <c r="E31" s="88"/>
      <c r="F31" s="88"/>
      <c r="G31" s="88"/>
    </row>
    <row r="32" spans="1:7" s="83" customFormat="1" ht="12.75">
      <c r="A32" s="86"/>
      <c r="B32" s="87"/>
      <c r="C32" s="87"/>
      <c r="D32" s="87"/>
      <c r="E32" s="87"/>
      <c r="F32" s="87"/>
      <c r="G32" s="87"/>
    </row>
    <row r="33" spans="1:7" s="83" customFormat="1" ht="12.75">
      <c r="A33" s="86"/>
      <c r="B33" s="82"/>
      <c r="C33" s="82"/>
      <c r="D33" s="82"/>
      <c r="E33" s="82"/>
      <c r="F33" s="82"/>
      <c r="G33" s="82"/>
    </row>
    <row r="34" spans="1:7" s="83" customFormat="1" ht="12.75">
      <c r="A34" s="86"/>
      <c r="B34" s="87"/>
      <c r="D34" s="84"/>
      <c r="E34" s="84"/>
      <c r="F34" s="84"/>
      <c r="G34" s="84"/>
    </row>
    <row r="35" spans="1:7" s="83" customFormat="1" ht="12.75">
      <c r="A35" s="86"/>
      <c r="B35" s="87"/>
      <c r="C35" s="88"/>
      <c r="D35" s="88"/>
      <c r="E35" s="88"/>
      <c r="F35" s="88"/>
      <c r="G35" s="88"/>
    </row>
    <row r="36" spans="1:7" s="83" customFormat="1" ht="12.75">
      <c r="A36" s="86"/>
      <c r="B36" s="87"/>
      <c r="C36" s="87"/>
      <c r="D36" s="87"/>
      <c r="E36" s="87"/>
      <c r="F36" s="87"/>
      <c r="G36" s="87"/>
    </row>
    <row r="37" spans="1:7" s="83" customFormat="1" ht="12.75">
      <c r="A37" s="89"/>
      <c r="B37" s="82"/>
      <c r="C37" s="82"/>
      <c r="D37" s="82"/>
      <c r="E37" s="82"/>
      <c r="F37" s="82"/>
      <c r="G37" s="82"/>
    </row>
    <row r="38" spans="1:7" s="83" customFormat="1" ht="12.75">
      <c r="A38" s="89"/>
      <c r="B38" s="90"/>
      <c r="D38" s="91"/>
      <c r="E38" s="91"/>
      <c r="F38" s="91"/>
      <c r="G38" s="91"/>
    </row>
    <row r="39" spans="1:7" ht="12">
      <c r="A39" s="92"/>
      <c r="B39" s="93"/>
      <c r="C39" s="94"/>
      <c r="D39" s="94"/>
      <c r="E39" s="94"/>
      <c r="F39" s="94"/>
      <c r="G39" s="94"/>
    </row>
    <row r="40" spans="1:7" ht="12">
      <c r="A40" s="71"/>
      <c r="B40" s="95"/>
      <c r="C40" s="71"/>
      <c r="D40" s="71"/>
      <c r="E40" s="71"/>
      <c r="F40" s="71"/>
      <c r="G40" s="71"/>
    </row>
    <row r="41" spans="1:7" ht="12">
      <c r="A41" s="71"/>
      <c r="B41" s="71"/>
      <c r="C41" s="71"/>
      <c r="D41" s="71"/>
      <c r="E41" s="71"/>
      <c r="F41" s="71"/>
      <c r="G41" s="71"/>
    </row>
    <row r="42" spans="1:7" ht="12">
      <c r="A42" s="71"/>
      <c r="C42" s="72"/>
      <c r="D42" s="72"/>
      <c r="E42" s="71"/>
      <c r="F42" s="71"/>
      <c r="G42" s="71"/>
    </row>
    <row r="43" spans="1:7" ht="12">
      <c r="A43" s="71"/>
      <c r="B43" s="71"/>
      <c r="C43" s="71"/>
      <c r="D43" s="71"/>
      <c r="E43" s="96"/>
      <c r="F43" s="71"/>
      <c r="G43" s="71"/>
    </row>
    <row r="44" spans="1:7" ht="12">
      <c r="A44" s="71"/>
      <c r="B44" s="97"/>
      <c r="C44" s="72"/>
      <c r="D44" s="72"/>
      <c r="E44" s="71"/>
      <c r="F44" s="71"/>
      <c r="G44" s="71"/>
    </row>
    <row r="45" spans="1:7" ht="12">
      <c r="A45" s="71"/>
      <c r="B45" s="98"/>
      <c r="C45" s="71"/>
      <c r="D45" s="71"/>
      <c r="E45" s="71"/>
      <c r="F45" s="71"/>
      <c r="G45" s="71"/>
    </row>
    <row r="46" spans="1:7" ht="12">
      <c r="A46" s="71"/>
      <c r="B46" s="71"/>
      <c r="C46" s="71"/>
      <c r="D46" s="71"/>
      <c r="E46" s="71"/>
      <c r="F46" s="71"/>
      <c r="G46" s="71"/>
    </row>
    <row r="47" spans="1:7" ht="16.5" customHeight="1">
      <c r="A47" s="71"/>
      <c r="B47" s="71"/>
      <c r="C47" s="71"/>
      <c r="D47" s="71"/>
      <c r="E47" s="71"/>
      <c r="F47" s="71"/>
      <c r="G47" s="71"/>
    </row>
  </sheetData>
  <mergeCells count="1">
    <mergeCell ref="A7:G7"/>
  </mergeCells>
  <hyperlinks>
    <hyperlink ref="A13" location="ALO_SvB!A1" display="ALO_SvB"/>
    <hyperlink ref="A14" location="'Karte_ALO_Polen'!A1" display="'Karte_ALO_Polen'!A1"/>
    <hyperlink ref="A15" location="'Karte_ALO_Tschechen'!A1" display="'Karte_ALO_Tschechen'!A1"/>
    <hyperlink ref="A18" location="'Pendler'!A1" display="'Pendler'!A1"/>
    <hyperlink ref="A19" location="'Karte_Pendler_Polen'!A1" display="'Karte_Pendler_Polen'!A1"/>
    <hyperlink ref="A20" location="'Karte_Pendler_Tschechen'!A1" display="'Karte_Pendler_Tschechen'!A1"/>
    <hyperlink ref="A16" location="'Karte_SvB_Polen'!A1" display="'Karte_SvB_Polen'!A1"/>
    <hyperlink ref="A17" location="'Karte_SvB_Tschechen'!A1" display="'Karte_SvB_Tschechen'!A1"/>
    <hyperlink ref="A21" location="'Hinweise Alo Asu'!A1" display="'Hinweise Alo Asu'!A1"/>
    <hyperlink ref="A22" location="'Meth_Hinw_Anforderungsniveau'!A1" display="'Meth_Hinw_Anforderungsniveau'!A1"/>
    <hyperlink ref="A24" location="'Hinweise Berufe'!A1" display="'Hinweise Berufe'!A1"/>
    <hyperlink ref="A25" location="'Hinweise SVB GB'!A1" display="'Hinweise SVB GB'!A1"/>
    <hyperlink ref="A26" location="'Hinweise_Pendler'!A1" display="'Hinweise_Pendler'!A1"/>
    <hyperlink ref="A27" location="'Statistik-Infoseite'!A1" display="'Statistik-Infoseite'!A1"/>
    <hyperlink ref="A23" location="Übersicht_Berufssektoren!A1" display="Übersicht_Berufssektoren"/>
  </hyperlinks>
  <printOptions horizontalCentered="1"/>
  <pageMargins left="0.70866141732283472" right="0.39370078740157483" top="0.39370078740157483" bottom="0.39370078740157483" header="0.39370078740157483" footer="0.39370078740157483"/>
  <pageSetup paperSize="9" scale="8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3" tint="-0.249977111117893"/>
    <pageSetUpPr autoPageBreaks="0"/>
  </sheetPr>
  <dimension ref="A1:Z32"/>
  <sheetViews>
    <sheetView showGridLines="0" zoomScaleNormal="100" workbookViewId="0"/>
  </sheetViews>
  <sheetFormatPr baseColWidth="10" defaultRowHeight="11.25"/>
  <cols>
    <col min="1" max="1" width="47" style="1" customWidth="1"/>
    <col min="2" max="3" width="6.625" style="1" customWidth="1"/>
    <col min="4" max="4" width="5.625" style="1" customWidth="1"/>
    <col min="5" max="5" width="6.625" style="1" customWidth="1"/>
    <col min="6" max="8" width="5.625" style="1" customWidth="1"/>
    <col min="9" max="9" width="6.625" style="1" customWidth="1"/>
    <col min="10" max="12" width="5.625" style="1" customWidth="1"/>
    <col min="13" max="13" width="7.875" style="1" customWidth="1"/>
    <col min="14" max="15" width="5.625" style="1" customWidth="1"/>
    <col min="16" max="16" width="6.625" style="1" customWidth="1"/>
    <col min="17" max="19" width="5.625" style="1" customWidth="1"/>
    <col min="20" max="20" width="6.625" style="1" customWidth="1"/>
    <col min="21" max="23" width="5.625" style="1" customWidth="1"/>
    <col min="24" max="16384" width="11" style="1"/>
  </cols>
  <sheetData>
    <row r="1" spans="1:26" ht="33.75" customHeight="1">
      <c r="A1" s="304"/>
      <c r="B1" s="304"/>
      <c r="C1" s="304"/>
      <c r="D1" s="304"/>
      <c r="E1" s="304"/>
      <c r="F1" s="304"/>
      <c r="G1" s="304"/>
      <c r="H1" s="304"/>
      <c r="I1" s="304"/>
      <c r="J1" s="304"/>
      <c r="K1" s="304"/>
      <c r="L1" s="304"/>
      <c r="M1" s="304"/>
      <c r="N1" s="304"/>
      <c r="O1" s="304"/>
      <c r="P1" s="304"/>
      <c r="Q1" s="304"/>
      <c r="R1" s="304"/>
      <c r="S1" s="304"/>
      <c r="T1" s="304"/>
      <c r="U1" s="304"/>
      <c r="V1" s="304"/>
      <c r="W1" s="305" t="s">
        <v>275</v>
      </c>
    </row>
    <row r="2" spans="1:26" ht="11.25" customHeight="1"/>
    <row r="3" spans="1:26" ht="26.25" customHeight="1">
      <c r="A3" s="394" t="s">
        <v>297</v>
      </c>
      <c r="B3" s="394"/>
      <c r="C3" s="394"/>
      <c r="D3" s="394"/>
      <c r="E3" s="394"/>
      <c r="F3" s="394"/>
      <c r="G3" s="394"/>
      <c r="H3" s="394"/>
      <c r="I3" s="394"/>
      <c r="J3" s="394"/>
      <c r="K3" s="394"/>
      <c r="L3" s="394"/>
      <c r="M3" s="394"/>
      <c r="N3" s="394"/>
      <c r="O3" s="394"/>
      <c r="P3" s="394"/>
      <c r="Q3" s="394"/>
      <c r="R3" s="394"/>
      <c r="S3" s="394"/>
      <c r="T3" s="394"/>
      <c r="U3" s="394"/>
      <c r="V3" s="394"/>
      <c r="W3" s="394"/>
    </row>
    <row r="4" spans="1:26" ht="18.75" customHeight="1">
      <c r="A4" s="8" t="str">
        <f>STRG!$G$1</f>
        <v>Sachsen</v>
      </c>
    </row>
    <row r="5" spans="1:26" ht="11.25" customHeight="1">
      <c r="A5" s="7" t="str">
        <f>Roh_Alo!$D$16&amp;" bzw. "&amp;IF(MID(Roh_SvB_Berufssektor!$C$9,1,(LEN(Roh_SvB_Berufssektor!$C$9)-5))="März","Stichtag: "&amp;"31.03."&amp;RIGHT(Roh_SvB_Berufssektor!$C$9,4),IF(MID(Roh_SvB_Berufssektor!$C$9,1,(LEN(Roh_SvB_Berufssektor!$C$9)-5))="Juni","Stichtag: "&amp;"30.06."&amp;RIGHT(Roh_SvB_Berufssektor!$C$9,4),IF(MID(Roh_SvB_Berufssektor!$C$9,1,(LEN(Roh_SvB_Berufssektor!$C$9)-5))="September","Stichtag: "&amp;"30.09."&amp;RIGHT(Roh_SvB_Berufssektor!$C$9,4),IF(MID(Roh_SvB_Berufssektor!$C$9,1,(LEN(Roh_SvB_Berufssektor!$C$9)-5))="Dezember","Stichtag: "&amp;"31.12."&amp;RIGHT(Roh_SvB_Berufssektor!$C$9,4)))))</f>
        <v>Juni 2020 bzw. Stichtag: 31.12.2019</v>
      </c>
      <c r="D5" s="53"/>
    </row>
    <row r="6" spans="1:26" ht="11.25" customHeight="1">
      <c r="A6" s="7"/>
      <c r="D6" s="53"/>
    </row>
    <row r="7" spans="1:26" ht="19.5" customHeight="1">
      <c r="A7" s="391" t="s">
        <v>86</v>
      </c>
      <c r="B7" s="405" t="str">
        <f>"Arbeitslose ² (Berichtsmonat "&amp;Roh_Alo!$D$16&amp;")"</f>
        <v>Arbeitslose ² (Berichtsmonat Juni 2020)</v>
      </c>
      <c r="C7" s="405"/>
      <c r="D7" s="405"/>
      <c r="E7" s="405"/>
      <c r="F7" s="405"/>
      <c r="G7" s="405"/>
      <c r="H7" s="405"/>
      <c r="I7" s="405"/>
      <c r="J7" s="405"/>
      <c r="K7" s="405"/>
      <c r="L7" s="406"/>
      <c r="M7" s="407" t="str">
        <f>"Sozialversicherungspflichtig Beschäftigte ("&amp;IF(MID(Roh_SvB_Berufssektor!$C$9,1,(LEN(Roh_SvB_Berufssektor!$C$9)-5))="März","Stichtag: "&amp;"31.03."&amp;RIGHT(Roh_SvB_Berufssektor!$C$9,4),IF(MID(Roh_SvB_Berufssektor!$C$9,1,(LEN(Roh_SvB_Berufssektor!$C$9)-5))="Juni","Stichtag: "&amp;"30.06."&amp;RIGHT(Roh_SvB_Berufssektor!$C$9,4),IF(MID(Roh_SvB_Berufssektor!$C$9,1,(LEN(Roh_SvB_Berufssektor!$C$9)-5))="September","Stichtag: "&amp;"30.09."&amp;RIGHT(Roh_SvB_Berufssektor!$C$9,4),IF(MID(Roh_SvB_Berufssektor!$C$9,1,(LEN(Roh_SvB_Berufssektor!$C$9)-5))="Dezember","Stichtag: "&amp;"31.12."&amp;RIGHT(Roh_SvB_Berufssektor!$C$9,4)))))&amp;")"</f>
        <v>Sozialversicherungspflichtig Beschäftigte (Stichtag: 31.12.2019)</v>
      </c>
      <c r="N7" s="405"/>
      <c r="O7" s="405"/>
      <c r="P7" s="405"/>
      <c r="Q7" s="405"/>
      <c r="R7" s="405"/>
      <c r="S7" s="405"/>
      <c r="T7" s="405"/>
      <c r="U7" s="405"/>
      <c r="V7" s="405"/>
      <c r="W7" s="406"/>
    </row>
    <row r="8" spans="1:26" ht="14.25" customHeight="1">
      <c r="A8" s="392"/>
      <c r="B8" s="397" t="s">
        <v>3</v>
      </c>
      <c r="C8" s="397"/>
      <c r="D8" s="398"/>
      <c r="E8" s="403" t="s">
        <v>264</v>
      </c>
      <c r="F8" s="403"/>
      <c r="G8" s="403"/>
      <c r="H8" s="403"/>
      <c r="I8" s="399"/>
      <c r="J8" s="399"/>
      <c r="K8" s="399"/>
      <c r="L8" s="400"/>
      <c r="M8" s="408" t="s">
        <v>3</v>
      </c>
      <c r="N8" s="403"/>
      <c r="O8" s="409"/>
      <c r="P8" s="410" t="s">
        <v>264</v>
      </c>
      <c r="Q8" s="399"/>
      <c r="R8" s="399"/>
      <c r="S8" s="399"/>
      <c r="T8" s="399"/>
      <c r="U8" s="399"/>
      <c r="V8" s="399"/>
      <c r="W8" s="400"/>
    </row>
    <row r="9" spans="1:26" ht="14.25" customHeight="1">
      <c r="A9" s="392"/>
      <c r="B9" s="399"/>
      <c r="C9" s="399"/>
      <c r="D9" s="400"/>
      <c r="E9" s="404" t="s">
        <v>0</v>
      </c>
      <c r="F9" s="404"/>
      <c r="G9" s="404"/>
      <c r="H9" s="396"/>
      <c r="I9" s="404" t="s">
        <v>274</v>
      </c>
      <c r="J9" s="404"/>
      <c r="K9" s="404"/>
      <c r="L9" s="396"/>
      <c r="M9" s="410"/>
      <c r="N9" s="399"/>
      <c r="O9" s="400"/>
      <c r="P9" s="395" t="s">
        <v>0</v>
      </c>
      <c r="Q9" s="404"/>
      <c r="R9" s="404"/>
      <c r="S9" s="396"/>
      <c r="T9" s="404" t="s">
        <v>274</v>
      </c>
      <c r="U9" s="404"/>
      <c r="V9" s="404"/>
      <c r="W9" s="396"/>
    </row>
    <row r="10" spans="1:26" ht="36" customHeight="1">
      <c r="A10" s="392"/>
      <c r="B10" s="401" t="s">
        <v>87</v>
      </c>
      <c r="C10" s="395" t="s">
        <v>403</v>
      </c>
      <c r="D10" s="396"/>
      <c r="E10" s="401" t="s">
        <v>87</v>
      </c>
      <c r="F10" s="391" t="s">
        <v>286</v>
      </c>
      <c r="G10" s="395" t="s">
        <v>404</v>
      </c>
      <c r="H10" s="396"/>
      <c r="I10" s="401" t="s">
        <v>87</v>
      </c>
      <c r="J10" s="391" t="s">
        <v>304</v>
      </c>
      <c r="K10" s="395" t="s">
        <v>404</v>
      </c>
      <c r="L10" s="396"/>
      <c r="M10" s="411" t="s">
        <v>87</v>
      </c>
      <c r="N10" s="395" t="s">
        <v>88</v>
      </c>
      <c r="O10" s="396"/>
      <c r="P10" s="411" t="s">
        <v>87</v>
      </c>
      <c r="Q10" s="391" t="s">
        <v>305</v>
      </c>
      <c r="R10" s="395" t="s">
        <v>88</v>
      </c>
      <c r="S10" s="396"/>
      <c r="T10" s="411" t="s">
        <v>87</v>
      </c>
      <c r="U10" s="391" t="s">
        <v>287</v>
      </c>
      <c r="V10" s="395" t="s">
        <v>88</v>
      </c>
      <c r="W10" s="396"/>
      <c r="Z10" s="346"/>
    </row>
    <row r="11" spans="1:26" ht="18.75" customHeight="1">
      <c r="A11" s="392"/>
      <c r="B11" s="402"/>
      <c r="C11" s="54" t="s">
        <v>89</v>
      </c>
      <c r="D11" s="54" t="s">
        <v>90</v>
      </c>
      <c r="E11" s="402"/>
      <c r="F11" s="393"/>
      <c r="G11" s="54" t="s">
        <v>89</v>
      </c>
      <c r="H11" s="54" t="s">
        <v>90</v>
      </c>
      <c r="I11" s="402"/>
      <c r="J11" s="393"/>
      <c r="K11" s="54" t="s">
        <v>89</v>
      </c>
      <c r="L11" s="54" t="s">
        <v>90</v>
      </c>
      <c r="M11" s="412"/>
      <c r="N11" s="54" t="s">
        <v>89</v>
      </c>
      <c r="O11" s="54" t="s">
        <v>90</v>
      </c>
      <c r="P11" s="412"/>
      <c r="Q11" s="393"/>
      <c r="R11" s="54" t="s">
        <v>89</v>
      </c>
      <c r="S11" s="54" t="s">
        <v>90</v>
      </c>
      <c r="T11" s="412"/>
      <c r="U11" s="393"/>
      <c r="V11" s="54" t="s">
        <v>89</v>
      </c>
      <c r="W11" s="54" t="s">
        <v>90</v>
      </c>
    </row>
    <row r="12" spans="1:26" s="2" customFormat="1" ht="11.25" customHeight="1">
      <c r="A12" s="393"/>
      <c r="B12" s="6">
        <v>1</v>
      </c>
      <c r="C12" s="5">
        <v>2</v>
      </c>
      <c r="D12" s="4">
        <v>3</v>
      </c>
      <c r="E12" s="6">
        <v>4</v>
      </c>
      <c r="F12" s="5">
        <v>5</v>
      </c>
      <c r="G12" s="4">
        <v>6</v>
      </c>
      <c r="H12" s="6">
        <v>7</v>
      </c>
      <c r="I12" s="6">
        <v>8</v>
      </c>
      <c r="J12" s="5">
        <v>9</v>
      </c>
      <c r="K12" s="4">
        <v>10</v>
      </c>
      <c r="L12" s="6">
        <v>11</v>
      </c>
      <c r="M12" s="4">
        <v>12</v>
      </c>
      <c r="N12" s="5">
        <v>13</v>
      </c>
      <c r="O12" s="4">
        <v>14</v>
      </c>
      <c r="P12" s="4">
        <v>15</v>
      </c>
      <c r="Q12" s="5">
        <v>16</v>
      </c>
      <c r="R12" s="4">
        <v>17</v>
      </c>
      <c r="S12" s="6">
        <v>18</v>
      </c>
      <c r="T12" s="6">
        <v>19</v>
      </c>
      <c r="U12" s="5">
        <v>20</v>
      </c>
      <c r="V12" s="4">
        <v>21</v>
      </c>
      <c r="W12" s="6">
        <v>22</v>
      </c>
    </row>
    <row r="13" spans="1:26" ht="15" customHeight="1">
      <c r="A13" s="162" t="s">
        <v>3</v>
      </c>
      <c r="B13" s="175">
        <f>INDEX(Alo_WB,MATCH(STRG!$G$1,Alo_Region,0)+MATCH(ALO_SvB!$A13,Alo_Merkmal,0)-1,MATCH(ALO_SvB!$B$8,Alo_Staat,0)+MATCH(STRG!$L$1,Alo_BM,0)-1)</f>
        <v>133721</v>
      </c>
      <c r="C13" s="296">
        <f>IF(ISERROR(INDEX(Alo_WB,MATCH(STRG!$G$1,Alo_Region,0)+MATCH(ALO_SvB!A13,Alo_Merkmal,0)-1,MATCH(ALO_SvB!$B$8,Alo_Staat,0)+MATCH(STRG!$L$1,Alo_BM,0)-1)-INDEX(Alo_WB,MATCH(STRG!$G$1,Alo_Region,0)+MATCH(ALO_SvB!A13,Alo_Merkmal,0)-1,MATCH(ALO_SvB!$B$8,Alo_Staat,0)+MATCH(STRG!$L$1,Alo_BM,0))),"X",INDEX(Alo_WB,MATCH(STRG!$G$1,Alo_Region,0)+MATCH(ALO_SvB!A13,Alo_Merkmal,0)-1,MATCH(ALO_SvB!$B$8,Alo_Staat,0)+MATCH(STRG!$L$1,Alo_BM,0)-1)-INDEX(Alo_WB,MATCH(STRG!$G$1,Alo_Region,0)+MATCH(ALO_SvB!A13,Alo_Merkmal,0)-1,MATCH(ALO_SvB!$B$8,Alo_Staat,0)+MATCH(STRG!$L$1,Alo_BM,0)))</f>
        <v>21814</v>
      </c>
      <c r="D13" s="173">
        <f>IF(ISERROR(C13/INDEX(Alo_WB,MATCH(STRG!$G$1,Alo_Region,0)+MATCH(ALO_SvB!A13,Alo_Merkmal,0)-1,MATCH(ALO_SvB!$B$8,Alo_Staat,0)+MATCH(STRG!$L$1,Alo_BM,0))*100),"X",C13/INDEX(Alo_WB,MATCH(STRG!$G$1,Alo_Region,0)+MATCH(ALO_SvB!A13,Alo_Merkmal,0)-1,MATCH(ALO_SvB!$B$8,Alo_Staat,0)+MATCH(STRG!$L$1,Alo_BM,0))*100)</f>
        <v>19.492971842690807</v>
      </c>
      <c r="E13" s="166">
        <f>INDEX(Alo_WB,MATCH(STRG!$G$1,Alo_Region,0)+MATCH(ALO_SvB!$A13,Alo_Merkmal,0)-1,MATCH(ALO_SvB!$E$9,Alo_Staat,0)+MATCH(STRG!$L$1,Alo_BM,0)-1)</f>
        <v>1168</v>
      </c>
      <c r="F13" s="167">
        <f>IF(ISERROR(E13/B13*100),"X",E13/B13*100)</f>
        <v>0.87346041384674056</v>
      </c>
      <c r="G13" s="293">
        <f>IF(ISERROR(INDEX(Alo_WB,MATCH(STRG!$G$1,Alo_Region,0)+MATCH(ALO_SvB!A13,Alo_Merkmal,0)-1,MATCH(ALO_SvB!$E$9,Alo_Staat,0)+MATCH(STRG!$L$1,Alo_BM,0)-1)-INDEX(Alo_WB,MATCH(STRG!$G$1,Alo_Region,0)+MATCH(ALO_SvB!A13,Alo_Merkmal,0)-1,MATCH(ALO_SvB!$E$9,Alo_Staat,0)+MATCH(STRG!$L$1,Alo_BM,0))),"X",INDEX(Alo_WB,MATCH(STRG!$G$1,Alo_Region,0)+MATCH(ALO_SvB!A13,Alo_Merkmal,0)-1,MATCH(ALO_SvB!$E$9,Alo_Staat,0)+MATCH(STRG!$L$1,Alo_BM,0)-1)-INDEX(Alo_WB,MATCH(STRG!$G$1,Alo_Region,0)+MATCH(ALO_SvB!A13,Alo_Merkmal,0)-1,MATCH(ALO_SvB!$E$9,Alo_Staat,0)+MATCH(STRG!$L$1,Alo_BM,0)))</f>
        <v>316</v>
      </c>
      <c r="H13" s="180">
        <f>IF(ISERROR(G13/INDEX(Alo_WB,MATCH(STRG!$G$1,Alo_Region,0)+MATCH(ALO_SvB!A13,Alo_Merkmal,0)-1,MATCH(ALO_SvB!$E$9,Alo_Staat,0)+MATCH(STRG!$L$1,Alo_BM,0))*100),"X",G13/INDEX(Alo_WB,MATCH(STRG!$G$1,Alo_Region,0)+MATCH(ALO_SvB!A13,Alo_Merkmal,0)-1,MATCH(ALO_SvB!$E$9,Alo_Staat,0)+MATCH(STRG!$L$1,Alo_BM,0))*100)</f>
        <v>37.089201877934272</v>
      </c>
      <c r="I13" s="166">
        <f>INDEX(Alo_WB,MATCH(STRG!$G$1,Alo_Region,0)+MATCH(ALO_SvB!$A13,Alo_Merkmal,0)-1,MATCH(ALO_SvB!$I$9,Alo_Staat,0)+MATCH(STRG!$L$1,Alo_BM,0)-1)</f>
        <v>577</v>
      </c>
      <c r="J13" s="167">
        <f>IF(ISERROR(I13/B13*100),"X",I13/B13*100)</f>
        <v>0.43149542704586419</v>
      </c>
      <c r="K13" s="293">
        <f>IF(ISERROR(INDEX(Alo_WB,MATCH(STRG!$G$1,Alo_Region,0)+MATCH(ALO_SvB!A13,Alo_Merkmal,0)-1,MATCH(ALO_SvB!$I$9,Alo_Staat,0)+MATCH(STRG!$L$1,Alo_BM,0)-1)-INDEX(Alo_WB,MATCH(STRG!$G$1,Alo_Region,0)+MATCH(ALO_SvB!A13,Alo_Merkmal,0)-1,MATCH(ALO_SvB!$I$9,Alo_Staat,0)+MATCH(STRG!$L$1,Alo_BM,0))),"X",INDEX(Alo_WB,MATCH(STRG!$G$1,Alo_Region,0)+MATCH(ALO_SvB!A13,Alo_Merkmal,0)-1,MATCH(ALO_SvB!$I$9,Alo_Staat,0)+MATCH(STRG!$L$1,Alo_BM,0)-1)-INDEX(Alo_WB,MATCH(STRG!$G$1,Alo_Region,0)+MATCH(ALO_SvB!A13,Alo_Merkmal,0)-1,MATCH(ALO_SvB!$I$9,Alo_Staat,0)+MATCH(STRG!$L$1,Alo_BM,0)))</f>
        <v>163</v>
      </c>
      <c r="L13" s="180">
        <f>IF(ISERROR(K13/INDEX(Alo_WB,MATCH(STRG!$G$1,Alo_Region,0)+MATCH(ALO_SvB!A13,Alo_Merkmal,0)-1,MATCH(ALO_SvB!$I$9,Alo_Staat,0)+MATCH(STRG!$L$1,Alo_BM,0))*100),"X",K13/INDEX(Alo_WB,MATCH(STRG!$G$1,Alo_Region,0)+MATCH(ALO_SvB!A13,Alo_Merkmal,0)-1,MATCH(ALO_SvB!$I$9,Alo_Staat,0)+MATCH(STRG!$L$1,Alo_BM,0))*100)</f>
        <v>39.371980676328505</v>
      </c>
      <c r="M13" s="175">
        <f>INDEX(SvB_B_WB,MATCH(STRG!$I$1,SvB_B_Region,0)+MATCH("Gesamt",SvB_B_Sektor,0)-1,MATCH("Gesamt",SvB_B_Staat,0)+MATCH(ALO_SvB!M10,SvB_B_BM,0)-1)</f>
        <v>1629804</v>
      </c>
      <c r="N13" s="296">
        <f>INDEX(SvB_B_WB,MATCH(STRG!$I$1,SvB_B_Region,0)+MATCH("Gesamt",SvB_B_Sektor,0)-1,MATCH("Gesamt",SvB_B_Staat,0)+MATCH("Abw. abs. VJM",SvB_B_BM,0)-1)</f>
        <v>8311</v>
      </c>
      <c r="O13" s="173">
        <f>INDEX(SvB_B_WB,MATCH(STRG!$I$1,SvB_B_Region,0)+MATCH("Gesamt",SvB_B_Sektor,0)-1,MATCH("Gesamt",SvB_B_Staat,0)+MATCH("Abw. rel. VJM",SvB_B_BM,0)-1)</f>
        <v>0.5125523206</v>
      </c>
      <c r="P13" s="186">
        <f>INDEX(SvB_B_WB,MATCH(STRG!$I$1,SvB_B_Region,0)+MATCH("Gesamt",SvB_B_Sektor,0)-1,MATCH("152 Polen",SvB_B_Staat,0)+MATCH(ALO_SvB!P10,SvB_B_BM,0)-1)</f>
        <v>20252</v>
      </c>
      <c r="Q13" s="167">
        <f>IF(ISERROR(P13/M13*100),"X",P13/M13*100)</f>
        <v>1.2426034050720209</v>
      </c>
      <c r="R13" s="293">
        <f>INDEX(SvB_B_WB,MATCH(STRG!$I$1,SvB_B_Region,0)+MATCH("Gesamt",SvB_B_Sektor,0)-1,MATCH("152 Polen",SvB_B_Staat,0)+MATCH("Abw. abs. VJM",SvB_B_BM,0)-1)</f>
        <v>1900</v>
      </c>
      <c r="S13" s="180">
        <f>INDEX(SvB_B_WB,MATCH(STRG!$I$1,SvB_B_Region,0)+MATCH("Gesamt",SvB_B_Sektor,0)-1,MATCH("152 Polen",SvB_B_Staat,0)+MATCH("Abw. rel. VJM",SvB_B_BM,0)-1)</f>
        <v>10.3530950305</v>
      </c>
      <c r="T13" s="186">
        <f>INDEX(SvB_B_WB,MATCH(STRG!$I$1,SvB_B_Region,0)+MATCH("Gesamt",SvB_B_Sektor,0)-1,MATCH("164 Tschechien",SvB_B_Staat,0)+MATCH(ALO_SvB!T10,SvB_B_BM,0)-1)</f>
        <v>11570</v>
      </c>
      <c r="U13" s="167">
        <f>IF(ISERROR(T13/M13*100),"X",T13/M13*100)</f>
        <v>0.7099013132867511</v>
      </c>
      <c r="V13" s="293">
        <f>INDEX(SvB_B_WB,MATCH(STRG!$I$1,SvB_B_Region,0)+MATCH("Gesamt",SvB_B_Sektor,0)-1,MATCH("164 Tschechien",SvB_B_Staat,0)+MATCH("Abw. abs. VJM",SvB_B_BM,0)-1)</f>
        <v>1102</v>
      </c>
      <c r="W13" s="180">
        <f>INDEX(SvB_B_WB,MATCH(STRG!$I$1,SvB_B_Region,0)+MATCH("Gesamt",SvB_B_Sektor,0)-1,MATCH("164 Tschechien",SvB_B_Staat,0)+MATCH("Abw. rel. VJM",SvB_B_BM,0)-1)</f>
        <v>10.5273213603</v>
      </c>
    </row>
    <row r="14" spans="1:26" ht="18.75" customHeight="1">
      <c r="A14" s="170" t="s">
        <v>288</v>
      </c>
      <c r="B14" s="176"/>
      <c r="C14" s="297"/>
      <c r="D14" s="174"/>
      <c r="E14" s="3"/>
      <c r="F14" s="168"/>
      <c r="G14" s="294"/>
      <c r="H14" s="181"/>
      <c r="I14" s="3"/>
      <c r="J14" s="168"/>
      <c r="K14" s="294"/>
      <c r="L14" s="181"/>
      <c r="M14" s="176"/>
      <c r="N14" s="297"/>
      <c r="O14" s="174"/>
      <c r="P14" s="187"/>
      <c r="Q14" s="168"/>
      <c r="R14" s="294"/>
      <c r="S14" s="181"/>
      <c r="T14" s="187"/>
      <c r="U14" s="168"/>
      <c r="V14" s="294"/>
      <c r="W14" s="181"/>
    </row>
    <row r="15" spans="1:26" ht="15" customHeight="1">
      <c r="A15" s="171" t="s">
        <v>109</v>
      </c>
      <c r="B15" s="176">
        <f>INDEX(Alo_WB,MATCH(STRG!$G$1,Alo_Region,0)+MATCH(ALO_SvB!$A15,Alo_Merkmal,0)-1,MATCH(ALO_SvB!$B$8,Alo_Staat,0)+MATCH(STRG!$L$1,Alo_BM,0)-1)</f>
        <v>38927</v>
      </c>
      <c r="C15" s="297">
        <f>IF(ISERROR(INDEX(Alo_WB,MATCH(STRG!$G$1,Alo_Region,0)+MATCH(ALO_SvB!A15,Alo_Merkmal,0)-1,MATCH(ALO_SvB!$B$8,Alo_Staat,0)+MATCH(STRG!$L$1,Alo_BM,0)-1)-INDEX(Alo_WB,MATCH(STRG!$G$1,Alo_Region,0)+MATCH(ALO_SvB!A15,Alo_Merkmal,0)-1,MATCH(ALO_SvB!$B$8,Alo_Staat,0)+MATCH(STRG!$L$1,Alo_BM,0))),"X",INDEX(Alo_WB,MATCH(STRG!$G$1,Alo_Region,0)+MATCH(ALO_SvB!A15,Alo_Merkmal,0)-1,MATCH(ALO_SvB!$B$8,Alo_Staat,0)+MATCH(STRG!$L$1,Alo_BM,0)-1)-INDEX(Alo_WB,MATCH(STRG!$G$1,Alo_Region,0)+MATCH(ALO_SvB!A15,Alo_Merkmal,0)-1,MATCH(ALO_SvB!$B$8,Alo_Staat,0)+MATCH(STRG!$L$1,Alo_BM,0)))</f>
        <v>5974</v>
      </c>
      <c r="D15" s="174">
        <f>IF(ISERROR(C15/INDEX(Alo_WB,MATCH(STRG!$G$1,Alo_Region,0)+MATCH(ALO_SvB!A15,Alo_Merkmal,0)-1,MATCH(ALO_SvB!$B$8,Alo_Staat,0)+MATCH(STRG!$L$1,Alo_BM,0))*100),"X",C15/INDEX(Alo_WB,MATCH(STRG!$G$1,Alo_Region,0)+MATCH(ALO_SvB!A15,Alo_Merkmal,0)-1,MATCH(ALO_SvB!$B$8,Alo_Staat,0)+MATCH(STRG!$L$1,Alo_BM,0))*100)</f>
        <v>18.128850180560192</v>
      </c>
      <c r="E15" s="3">
        <f>INDEX(Alo_WB,MATCH(STRG!$G$1,Alo_Region,0)+MATCH(ALO_SvB!$A15,Alo_Merkmal,0)-1,MATCH(ALO_SvB!$E$9,Alo_Staat,0)+MATCH(STRG!$L$1,Alo_BM,0)-1)</f>
        <v>358</v>
      </c>
      <c r="F15" s="168">
        <f t="shared" ref="F15:F26" si="0">IF(ISERROR(E15/B15*100),"X",E15/B15*100)</f>
        <v>0.91967015182264233</v>
      </c>
      <c r="G15" s="294">
        <f>IF(ISERROR(INDEX(Alo_WB,MATCH(STRG!$G$1,Alo_Region,0)+MATCH(ALO_SvB!A15,Alo_Merkmal,0)-1,MATCH(ALO_SvB!$E$9,Alo_Staat,0)+MATCH(STRG!$L$1,Alo_BM,0)-1)-INDEX(Alo_WB,MATCH(STRG!$G$1,Alo_Region,0)+MATCH(ALO_SvB!A15,Alo_Merkmal,0)-1,MATCH(ALO_SvB!$E$9,Alo_Staat,0)+MATCH(STRG!$L$1,Alo_BM,0))),"X",INDEX(Alo_WB,MATCH(STRG!$G$1,Alo_Region,0)+MATCH(ALO_SvB!A15,Alo_Merkmal,0)-1,MATCH(ALO_SvB!$E$9,Alo_Staat,0)+MATCH(STRG!$L$1,Alo_BM,0)-1)-INDEX(Alo_WB,MATCH(STRG!$G$1,Alo_Region,0)+MATCH(ALO_SvB!A15,Alo_Merkmal,0)-1,MATCH(ALO_SvB!$E$9,Alo_Staat,0)+MATCH(STRG!$L$1,Alo_BM,0)))</f>
        <v>122</v>
      </c>
      <c r="H15" s="181">
        <f>IF(ISERROR(G15/INDEX(Alo_WB,MATCH(STRG!$G$1,Alo_Region,0)+MATCH(ALO_SvB!A15,Alo_Merkmal,0)-1,MATCH(ALO_SvB!$E$9,Alo_Staat,0)+MATCH(STRG!$L$1,Alo_BM,0))*100),"X",G15/INDEX(Alo_WB,MATCH(STRG!$G$1,Alo_Region,0)+MATCH(ALO_SvB!A15,Alo_Merkmal,0)-1,MATCH(ALO_SvB!$E$9,Alo_Staat,0)+MATCH(STRG!$L$1,Alo_BM,0))*100)</f>
        <v>51.694915254237287</v>
      </c>
      <c r="I15" s="3">
        <f>INDEX(Alo_WB,MATCH(STRG!$G$1,Alo_Region,0)+MATCH(ALO_SvB!$A15,Alo_Merkmal,0)-1,MATCH(ALO_SvB!$I$9,Alo_Staat,0)+MATCH(STRG!$L$1,Alo_BM,0)-1)</f>
        <v>111</v>
      </c>
      <c r="J15" s="168">
        <f t="shared" ref="J15:J26" si="1">IF(ISERROR(I15/B15*100),"X",I15/B15*100)</f>
        <v>0.28514912528579139</v>
      </c>
      <c r="K15" s="294">
        <f>IF(ISERROR(INDEX(Alo_WB,MATCH(STRG!$G$1,Alo_Region,0)+MATCH(ALO_SvB!A15,Alo_Merkmal,0)-1,MATCH(ALO_SvB!$I$9,Alo_Staat,0)+MATCH(STRG!$L$1,Alo_BM,0)-1)-INDEX(Alo_WB,MATCH(STRG!$G$1,Alo_Region,0)+MATCH(ALO_SvB!A15,Alo_Merkmal,0)-1,MATCH(ALO_SvB!$I$9,Alo_Staat,0)+MATCH(STRG!$L$1,Alo_BM,0))),"X",INDEX(Alo_WB,MATCH(STRG!$G$1,Alo_Region,0)+MATCH(ALO_SvB!A15,Alo_Merkmal,0)-1,MATCH(ALO_SvB!$I$9,Alo_Staat,0)+MATCH(STRG!$L$1,Alo_BM,0)-1)-INDEX(Alo_WB,MATCH(STRG!$G$1,Alo_Region,0)+MATCH(ALO_SvB!A15,Alo_Merkmal,0)-1,MATCH(ALO_SvB!$I$9,Alo_Staat,0)+MATCH(STRG!$L$1,Alo_BM,0)))</f>
        <v>43</v>
      </c>
      <c r="L15" s="181">
        <f>IF(ISERROR(K15/INDEX(Alo_WB,MATCH(STRG!$G$1,Alo_Region,0)+MATCH(ALO_SvB!A15,Alo_Merkmal,0)-1,MATCH(ALO_SvB!$I$9,Alo_Staat,0)+MATCH(STRG!$L$1,Alo_BM,0))*100),"X",K15/INDEX(Alo_WB,MATCH(STRG!$G$1,Alo_Region,0)+MATCH(ALO_SvB!A15,Alo_Merkmal,0)-1,MATCH(ALO_SvB!$I$9,Alo_Staat,0)+MATCH(STRG!$L$1,Alo_BM,0))*100)</f>
        <v>63.235294117647058</v>
      </c>
      <c r="M15" s="176">
        <f>INDEX(SvB_B_WB,MATCH(STRG!$I$1,SvB_B_Region,0)+MATCH($A15,SvB_B_Sektor,0)-1,MATCH("Gesamt",SvB_B_Staat,0)+MATCH(ALO_SvB!$M$10,SvB_B_BM,0)-1)</f>
        <v>480942</v>
      </c>
      <c r="N15" s="297">
        <f>INDEX(SvB_B_WB,MATCH(STRG!$I$1,SvB_B_Region,0)+MATCH($A15,SvB_B_Sektor,0)-1,MATCH("Gesamt",SvB_B_Staat,0)+MATCH("Abw. abs. VJM",SvB_B_BM,0)-1)</f>
        <v>-3544</v>
      </c>
      <c r="O15" s="174">
        <f>INDEX(SvB_B_WB,MATCH(STRG!$I$1,SvB_B_Region,0)+MATCH($A15,SvB_B_Sektor,0)-1,MATCH("Gesamt",SvB_B_Staat,0)+MATCH("Abw. rel. VJM",SvB_B_BM,0)-1)</f>
        <v>-0.73149688540000002</v>
      </c>
      <c r="P15" s="187">
        <f>INDEX(SvB_B_WB,MATCH(STRG!$I$1,SvB_B_Region,0)+MATCH($A15,SvB_B_Sektor,0)-1,MATCH("152 Polen",SvB_B_Staat,0)+MATCH(ALO_SvB!$M$10,SvB_B_BM,0)-1)</f>
        <v>9516</v>
      </c>
      <c r="Q15" s="168">
        <f t="shared" ref="Q15:Q26" si="2">IF(ISERROR(P15/M15*100),"X",P15/M15*100)</f>
        <v>1.9786169642077422</v>
      </c>
      <c r="R15" s="294">
        <f>INDEX(SvB_B_WB,MATCH(STRG!$I$1,SvB_B_Region,0)+MATCH($A15,SvB_B_Sektor,0)-1,MATCH("152 Polen",SvB_B_Staat,0)+MATCH("Abw. abs. VJM",SvB_B_BM,0)-1)</f>
        <v>598</v>
      </c>
      <c r="S15" s="181">
        <f>INDEX(SvB_B_WB,MATCH(STRG!$I$1,SvB_B_Region,0)+MATCH($A15,SvB_B_Sektor,0)-1,MATCH("152 Polen",SvB_B_Staat,0)+MATCH("Abw. rel. VJM",SvB_B_BM,0)-1)</f>
        <v>6.7055393586000003</v>
      </c>
      <c r="T15" s="187">
        <f>INDEX(SvB_B_WB,MATCH(STRG!$I$1,SvB_B_Region,0)+MATCH($A15,SvB_B_Sektor,0)-1,MATCH("164 Tschechien",SvB_B_Staat,0)+MATCH(ALO_SvB!$M$10,SvB_B_BM,0)-1)</f>
        <v>3893</v>
      </c>
      <c r="U15" s="168">
        <f t="shared" ref="U15:U20" si="3">IF(ISERROR(T15/M15*100),"X",T15/M15*100)</f>
        <v>0.80945311492861927</v>
      </c>
      <c r="V15" s="294">
        <f>INDEX(SvB_B_WB,MATCH(STRG!$I$1,SvB_B_Region,0)+MATCH($A15,SvB_B_Sektor,0)-1,MATCH("164 Tschechien",SvB_B_Staat,0)+MATCH("Abw. abs. VJM",SvB_B_BM,0)-1)</f>
        <v>414</v>
      </c>
      <c r="W15" s="181">
        <f>INDEX(SvB_B_WB,MATCH(STRG!$I$1,SvB_B_Region,0)+MATCH($A15,SvB_B_Sektor,0)-1,MATCH("164 Tschechien",SvB_B_Staat,0)+MATCH("Abw. rel. VJM",SvB_B_BM,0)-1)</f>
        <v>11.899971256100001</v>
      </c>
    </row>
    <row r="16" spans="1:26" ht="15" customHeight="1">
      <c r="A16" s="171" t="s">
        <v>108</v>
      </c>
      <c r="B16" s="176">
        <f>INDEX(Alo_WB,MATCH(STRG!$G$1,Alo_Region,0)+MATCH(ALO_SvB!$A16,Alo_Merkmal,0)-1,MATCH(ALO_SvB!$B$8,Alo_Staat,0)+MATCH(STRG!$L$1,Alo_BM,0)-1)</f>
        <v>28646</v>
      </c>
      <c r="C16" s="297">
        <f>IF(ISERROR(INDEX(Alo_WB,MATCH(STRG!$G$1,Alo_Region,0)+MATCH(ALO_SvB!A16,Alo_Merkmal,0)-1,MATCH(ALO_SvB!$B$8,Alo_Staat,0)+MATCH(STRG!$L$1,Alo_BM,0)-1)-INDEX(Alo_WB,MATCH(STRG!$G$1,Alo_Region,0)+MATCH(ALO_SvB!A16,Alo_Merkmal,0)-1,MATCH(ALO_SvB!$B$8,Alo_Staat,0)+MATCH(STRG!$L$1,Alo_BM,0))),"X",INDEX(Alo_WB,MATCH(STRG!$G$1,Alo_Region,0)+MATCH(ALO_SvB!A16,Alo_Merkmal,0)-1,MATCH(ALO_SvB!$B$8,Alo_Staat,0)+MATCH(STRG!$L$1,Alo_BM,0)-1)-INDEX(Alo_WB,MATCH(STRG!$G$1,Alo_Region,0)+MATCH(ALO_SvB!A16,Alo_Merkmal,0)-1,MATCH(ALO_SvB!$B$8,Alo_Staat,0)+MATCH(STRG!$L$1,Alo_BM,0)))</f>
        <v>5773</v>
      </c>
      <c r="D16" s="174">
        <f>IF(ISERROR(C16/INDEX(Alo_WB,MATCH(STRG!$G$1,Alo_Region,0)+MATCH(ALO_SvB!A16,Alo_Merkmal,0)-1,MATCH(ALO_SvB!$B$8,Alo_Staat,0)+MATCH(STRG!$L$1,Alo_BM,0))*100),"X",C16/INDEX(Alo_WB,MATCH(STRG!$G$1,Alo_Region,0)+MATCH(ALO_SvB!A16,Alo_Merkmal,0)-1,MATCH(ALO_SvB!$B$8,Alo_Staat,0)+MATCH(STRG!$L$1,Alo_BM,0))*100)</f>
        <v>25.239365190399159</v>
      </c>
      <c r="E16" s="3">
        <f>INDEX(Alo_WB,MATCH(STRG!$G$1,Alo_Region,0)+MATCH(ALO_SvB!$A16,Alo_Merkmal,0)-1,MATCH(ALO_SvB!$E$9,Alo_Staat,0)+MATCH(STRG!$L$1,Alo_BM,0)-1)</f>
        <v>221</v>
      </c>
      <c r="F16" s="168">
        <f t="shared" si="0"/>
        <v>0.7714864204426447</v>
      </c>
      <c r="G16" s="294">
        <f>IF(ISERROR(INDEX(Alo_WB,MATCH(STRG!$G$1,Alo_Region,0)+MATCH(ALO_SvB!A16,Alo_Merkmal,0)-1,MATCH(ALO_SvB!$E$9,Alo_Staat,0)+MATCH(STRG!$L$1,Alo_BM,0)-1)-INDEX(Alo_WB,MATCH(STRG!$G$1,Alo_Region,0)+MATCH(ALO_SvB!A16,Alo_Merkmal,0)-1,MATCH(ALO_SvB!$E$9,Alo_Staat,0)+MATCH(STRG!$L$1,Alo_BM,0))),"X",INDEX(Alo_WB,MATCH(STRG!$G$1,Alo_Region,0)+MATCH(ALO_SvB!A16,Alo_Merkmal,0)-1,MATCH(ALO_SvB!$E$9,Alo_Staat,0)+MATCH(STRG!$L$1,Alo_BM,0)-1)-INDEX(Alo_WB,MATCH(STRG!$G$1,Alo_Region,0)+MATCH(ALO_SvB!A16,Alo_Merkmal,0)-1,MATCH(ALO_SvB!$E$9,Alo_Staat,0)+MATCH(STRG!$L$1,Alo_BM,0)))</f>
        <v>47</v>
      </c>
      <c r="H16" s="181">
        <f>IF(ISERROR(G16/INDEX(Alo_WB,MATCH(STRG!$G$1,Alo_Region,0)+MATCH(ALO_SvB!A16,Alo_Merkmal,0)-1,MATCH(ALO_SvB!$E$9,Alo_Staat,0)+MATCH(STRG!$L$1,Alo_BM,0))*100),"X",G16/INDEX(Alo_WB,MATCH(STRG!$G$1,Alo_Region,0)+MATCH(ALO_SvB!A16,Alo_Merkmal,0)-1,MATCH(ALO_SvB!$E$9,Alo_Staat,0)+MATCH(STRG!$L$1,Alo_BM,0))*100)</f>
        <v>27.011494252873565</v>
      </c>
      <c r="I16" s="3">
        <f>INDEX(Alo_WB,MATCH(STRG!$G$1,Alo_Region,0)+MATCH(ALO_SvB!$A16,Alo_Merkmal,0)-1,MATCH(ALO_SvB!$I$9,Alo_Staat,0)+MATCH(STRG!$L$1,Alo_BM,0)-1)</f>
        <v>153</v>
      </c>
      <c r="J16" s="168">
        <f>IF(ISERROR(I16/B16*100),"X",I16/B16*100)</f>
        <v>0.53410598338336945</v>
      </c>
      <c r="K16" s="294">
        <f>IF(ISERROR(INDEX(Alo_WB,MATCH(STRG!$G$1,Alo_Region,0)+MATCH(ALO_SvB!A16,Alo_Merkmal,0)-1,MATCH(ALO_SvB!$I$9,Alo_Staat,0)+MATCH(STRG!$L$1,Alo_BM,0)-1)-INDEX(Alo_WB,MATCH(STRG!$G$1,Alo_Region,0)+MATCH(ALO_SvB!A16,Alo_Merkmal,0)-1,MATCH(ALO_SvB!$I$9,Alo_Staat,0)+MATCH(STRG!$L$1,Alo_BM,0))),"X",INDEX(Alo_WB,MATCH(STRG!$G$1,Alo_Region,0)+MATCH(ALO_SvB!A16,Alo_Merkmal,0)-1,MATCH(ALO_SvB!$I$9,Alo_Staat,0)+MATCH(STRG!$L$1,Alo_BM,0)-1)-INDEX(Alo_WB,MATCH(STRG!$G$1,Alo_Region,0)+MATCH(ALO_SvB!A16,Alo_Merkmal,0)-1,MATCH(ALO_SvB!$I$9,Alo_Staat,0)+MATCH(STRG!$L$1,Alo_BM,0)))</f>
        <v>26</v>
      </c>
      <c r="L16" s="181">
        <f>IF(ISERROR(K16/INDEX(Alo_WB,MATCH(STRG!$G$1,Alo_Region,0)+MATCH(ALO_SvB!A16,Alo_Merkmal,0)-1,MATCH(ALO_SvB!$I$9,Alo_Staat,0)+MATCH(STRG!$L$1,Alo_BM,0))*100),"X",K16/INDEX(Alo_WB,MATCH(STRG!$G$1,Alo_Region,0)+MATCH(ALO_SvB!A16,Alo_Merkmal,0)-1,MATCH(ALO_SvB!$I$9,Alo_Staat,0)+MATCH(STRG!$L$1,Alo_BM,0))*100)</f>
        <v>20.472440944881889</v>
      </c>
      <c r="M16" s="176">
        <f>INDEX(SvB_B_WB,MATCH(STRG!$I$1,SvB_B_Region,0)+MATCH($A16,SvB_B_Sektor,0)-1,MATCH("Gesamt",SvB_B_Staat,0)+MATCH(ALO_SvB!$M$10,SvB_B_BM,0)-1)</f>
        <v>431775</v>
      </c>
      <c r="N16" s="297">
        <f>INDEX(SvB_B_WB,MATCH(STRG!$I$1,SvB_B_Region,0)+MATCH($A16,SvB_B_Sektor,0)-1,MATCH("Gesamt",SvB_B_Staat,0)+MATCH("Abw. abs. VJM",SvB_B_BM,0)-1)</f>
        <v>4869</v>
      </c>
      <c r="O16" s="174">
        <f>INDEX(SvB_B_WB,MATCH(STRG!$I$1,SvB_B_Region,0)+MATCH($A16,SvB_B_Sektor,0)-1,MATCH("Gesamt",SvB_B_Staat,0)+MATCH("Abw. rel. VJM",SvB_B_BM,0)-1)</f>
        <v>1.1405321077999999</v>
      </c>
      <c r="P16" s="187">
        <f>INDEX(SvB_B_WB,MATCH(STRG!$I$1,SvB_B_Region,0)+MATCH($A16,SvB_B_Sektor,0)-1,MATCH("152 Polen",SvB_B_Staat,0)+MATCH(ALO_SvB!$M$10,SvB_B_BM,0)-1)</f>
        <v>2464</v>
      </c>
      <c r="Q16" s="168">
        <f t="shared" si="2"/>
        <v>0.57066759307509696</v>
      </c>
      <c r="R16" s="294">
        <f>INDEX(SvB_B_WB,MATCH(STRG!$I$1,SvB_B_Region,0)+MATCH($A16,SvB_B_Sektor,0)-1,MATCH("152 Polen",SvB_B_Staat,0)+MATCH("Abw. abs. VJM",SvB_B_BM,0)-1)</f>
        <v>269</v>
      </c>
      <c r="S16" s="181">
        <f>INDEX(SvB_B_WB,MATCH(STRG!$I$1,SvB_B_Region,0)+MATCH($A16,SvB_B_Sektor,0)-1,MATCH("152 Polen",SvB_B_Staat,0)+MATCH("Abw. rel. VJM",SvB_B_BM,0)-1)</f>
        <v>12.2551252847</v>
      </c>
      <c r="T16" s="187">
        <f>INDEX(SvB_B_WB,MATCH(STRG!$I$1,SvB_B_Region,0)+MATCH($A16,SvB_B_Sektor,0)-1,MATCH("164 Tschechien",SvB_B_Staat,0)+MATCH(ALO_SvB!$M$10,SvB_B_BM,0)-1)</f>
        <v>3176</v>
      </c>
      <c r="U16" s="168">
        <f t="shared" si="3"/>
        <v>0.73556829367147236</v>
      </c>
      <c r="V16" s="294">
        <f>INDEX(SvB_B_WB,MATCH(STRG!$I$1,SvB_B_Region,0)+MATCH($A16,SvB_B_Sektor,0)-1,MATCH("164 Tschechien",SvB_B_Staat,0)+MATCH("Abw. abs. VJM",SvB_B_BM,0)-1)</f>
        <v>291</v>
      </c>
      <c r="W16" s="181">
        <f>INDEX(SvB_B_WB,MATCH(STRG!$I$1,SvB_B_Region,0)+MATCH($A16,SvB_B_Sektor,0)-1,MATCH("164 Tschechien",SvB_B_Staat,0)+MATCH("Abw. rel. VJM",SvB_B_BM,0)-1)</f>
        <v>10.086655112700001</v>
      </c>
    </row>
    <row r="17" spans="1:23" ht="15" customHeight="1">
      <c r="A17" s="171" t="s">
        <v>107</v>
      </c>
      <c r="B17" s="176">
        <f>INDEX(Alo_WB,MATCH(STRG!$G$1,Alo_Region,0)+MATCH(ALO_SvB!$A17,Alo_Merkmal,0)-1,MATCH(ALO_SvB!$B$8,Alo_Staat,0)+MATCH(STRG!$L$1,Alo_BM,0)-1)</f>
        <v>29744</v>
      </c>
      <c r="C17" s="297">
        <f>IF(ISERROR(INDEX(Alo_WB,MATCH(STRG!$G$1,Alo_Region,0)+MATCH(ALO_SvB!A17,Alo_Merkmal,0)-1,MATCH(ALO_SvB!$B$8,Alo_Staat,0)+MATCH(STRG!$L$1,Alo_BM,0)-1)-INDEX(Alo_WB,MATCH(STRG!$G$1,Alo_Region,0)+MATCH(ALO_SvB!A17,Alo_Merkmal,0)-1,MATCH(ALO_SvB!$B$8,Alo_Staat,0)+MATCH(STRG!$L$1,Alo_BM,0))),"X",INDEX(Alo_WB,MATCH(STRG!$G$1,Alo_Region,0)+MATCH(ALO_SvB!A17,Alo_Merkmal,0)-1,MATCH(ALO_SvB!$B$8,Alo_Staat,0)+MATCH(STRG!$L$1,Alo_BM,0)-1)-INDEX(Alo_WB,MATCH(STRG!$G$1,Alo_Region,0)+MATCH(ALO_SvB!A17,Alo_Merkmal,0)-1,MATCH(ALO_SvB!$B$8,Alo_Staat,0)+MATCH(STRG!$L$1,Alo_BM,0)))</f>
        <v>4241</v>
      </c>
      <c r="D17" s="174">
        <f>IF(ISERROR(C17/INDEX(Alo_WB,MATCH(STRG!$G$1,Alo_Region,0)+MATCH(ALO_SvB!A17,Alo_Merkmal,0)-1,MATCH(ALO_SvB!$B$8,Alo_Staat,0)+MATCH(STRG!$L$1,Alo_BM,0))*100),"X",C17/INDEX(Alo_WB,MATCH(STRG!$G$1,Alo_Region,0)+MATCH(ALO_SvB!A17,Alo_Merkmal,0)-1,MATCH(ALO_SvB!$B$8,Alo_Staat,0)+MATCH(STRG!$L$1,Alo_BM,0))*100)</f>
        <v>16.629416147119947</v>
      </c>
      <c r="E17" s="3">
        <f>INDEX(Alo_WB,MATCH(STRG!$G$1,Alo_Region,0)+MATCH(ALO_SvB!$A17,Alo_Merkmal,0)-1,MATCH(ALO_SvB!$E$9,Alo_Staat,0)+MATCH(STRG!$L$1,Alo_BM,0)-1)</f>
        <v>191</v>
      </c>
      <c r="F17" s="168">
        <f t="shared" si="0"/>
        <v>0.64214631522323828</v>
      </c>
      <c r="G17" s="294">
        <f>IF(ISERROR(INDEX(Alo_WB,MATCH(STRG!$G$1,Alo_Region,0)+MATCH(ALO_SvB!A17,Alo_Merkmal,0)-1,MATCH(ALO_SvB!$E$9,Alo_Staat,0)+MATCH(STRG!$L$1,Alo_BM,0)-1)-INDEX(Alo_WB,MATCH(STRG!$G$1,Alo_Region,0)+MATCH(ALO_SvB!A17,Alo_Merkmal,0)-1,MATCH(ALO_SvB!$E$9,Alo_Staat,0)+MATCH(STRG!$L$1,Alo_BM,0))),"X",INDEX(Alo_WB,MATCH(STRG!$G$1,Alo_Region,0)+MATCH(ALO_SvB!A17,Alo_Merkmal,0)-1,MATCH(ALO_SvB!$E$9,Alo_Staat,0)+MATCH(STRG!$L$1,Alo_BM,0)-1)-INDEX(Alo_WB,MATCH(STRG!$G$1,Alo_Region,0)+MATCH(ALO_SvB!A17,Alo_Merkmal,0)-1,MATCH(ALO_SvB!$E$9,Alo_Staat,0)+MATCH(STRG!$L$1,Alo_BM,0)))</f>
        <v>8</v>
      </c>
      <c r="H17" s="181">
        <f>IF(ISERROR(G17/INDEX(Alo_WB,MATCH(STRG!$G$1,Alo_Region,0)+MATCH(ALO_SvB!A17,Alo_Merkmal,0)-1,MATCH(ALO_SvB!$E$9,Alo_Staat,0)+MATCH(STRG!$L$1,Alo_BM,0))*100),"X",G17/INDEX(Alo_WB,MATCH(STRG!$G$1,Alo_Region,0)+MATCH(ALO_SvB!A17,Alo_Merkmal,0)-1,MATCH(ALO_SvB!$E$9,Alo_Staat,0)+MATCH(STRG!$L$1,Alo_BM,0))*100)</f>
        <v>4.3715846994535523</v>
      </c>
      <c r="I17" s="3">
        <f>INDEX(Alo_WB,MATCH(STRG!$G$1,Alo_Region,0)+MATCH(ALO_SvB!$A17,Alo_Merkmal,0)-1,MATCH(ALO_SvB!$I$9,Alo_Staat,0)+MATCH(STRG!$L$1,Alo_BM,0)-1)</f>
        <v>80</v>
      </c>
      <c r="J17" s="168">
        <f t="shared" si="1"/>
        <v>0.26896180742334586</v>
      </c>
      <c r="K17" s="294">
        <f>IF(ISERROR(INDEX(Alo_WB,MATCH(STRG!$G$1,Alo_Region,0)+MATCH(ALO_SvB!A17,Alo_Merkmal,0)-1,MATCH(ALO_SvB!$I$9,Alo_Staat,0)+MATCH(STRG!$L$1,Alo_BM,0)-1)-INDEX(Alo_WB,MATCH(STRG!$G$1,Alo_Region,0)+MATCH(ALO_SvB!A17,Alo_Merkmal,0)-1,MATCH(ALO_SvB!$I$9,Alo_Staat,0)+MATCH(STRG!$L$1,Alo_BM,0))),"X",INDEX(Alo_WB,MATCH(STRG!$G$1,Alo_Region,0)+MATCH(ALO_SvB!A17,Alo_Merkmal,0)-1,MATCH(ALO_SvB!$I$9,Alo_Staat,0)+MATCH(STRG!$L$1,Alo_BM,0)-1)-INDEX(Alo_WB,MATCH(STRG!$G$1,Alo_Region,0)+MATCH(ALO_SvB!A17,Alo_Merkmal,0)-1,MATCH(ALO_SvB!$I$9,Alo_Staat,0)+MATCH(STRG!$L$1,Alo_BM,0)))</f>
        <v>20</v>
      </c>
      <c r="L17" s="181">
        <f>IF(ISERROR(K17/INDEX(Alo_WB,MATCH(STRG!$G$1,Alo_Region,0)+MATCH(ALO_SvB!A17,Alo_Merkmal,0)-1,MATCH(ALO_SvB!$I$9,Alo_Staat,0)+MATCH(STRG!$L$1,Alo_BM,0))*100),"X",K17/INDEX(Alo_WB,MATCH(STRG!$G$1,Alo_Region,0)+MATCH(ALO_SvB!A17,Alo_Merkmal,0)-1,MATCH(ALO_SvB!$I$9,Alo_Staat,0)+MATCH(STRG!$L$1,Alo_BM,0))*100)</f>
        <v>33.333333333333329</v>
      </c>
      <c r="M17" s="176">
        <f>INDEX(SvB_B_WB,MATCH(STRG!$I$1,SvB_B_Region,0)+MATCH($A17,SvB_B_Sektor,0)-1,MATCH("Gesamt",SvB_B_Staat,0)+MATCH(ALO_SvB!$M$10,SvB_B_BM,0)-1)</f>
        <v>448095</v>
      </c>
      <c r="N17" s="297">
        <f>INDEX(SvB_B_WB,MATCH(STRG!$I$1,SvB_B_Region,0)+MATCH($A17,SvB_B_Sektor,0)-1,MATCH("Gesamt",SvB_B_Staat,0)+MATCH("Abw. abs. VJM",SvB_B_BM,0)-1)</f>
        <v>3096</v>
      </c>
      <c r="O17" s="174">
        <f>INDEX(SvB_B_WB,MATCH(STRG!$I$1,SvB_B_Region,0)+MATCH($A17,SvB_B_Sektor,0)-1,MATCH("Gesamt",SvB_B_Staat,0)+MATCH("Abw. rel. VJM",SvB_B_BM,0)-1)</f>
        <v>0.6957319005</v>
      </c>
      <c r="P17" s="187">
        <f>INDEX(SvB_B_WB,MATCH(STRG!$I$1,SvB_B_Region,0)+MATCH($A17,SvB_B_Sektor,0)-1,MATCH("152 Polen",SvB_B_Staat,0)+MATCH(ALO_SvB!$M$10,SvB_B_BM,0)-1)</f>
        <v>1176</v>
      </c>
      <c r="Q17" s="168">
        <f t="shared" si="2"/>
        <v>0.26244434773876074</v>
      </c>
      <c r="R17" s="294">
        <f>INDEX(SvB_B_WB,MATCH(STRG!$I$1,SvB_B_Region,0)+MATCH($A17,SvB_B_Sektor,0)-1,MATCH("152 Polen",SvB_B_Staat,0)+MATCH("Abw. abs. VJM",SvB_B_BM,0)-1)</f>
        <v>58</v>
      </c>
      <c r="S17" s="181">
        <f>INDEX(SvB_B_WB,MATCH(STRG!$I$1,SvB_B_Region,0)+MATCH($A17,SvB_B_Sektor,0)-1,MATCH("152 Polen",SvB_B_Staat,0)+MATCH("Abw. rel. VJM",SvB_B_BM,0)-1)</f>
        <v>5.1878354203999999</v>
      </c>
      <c r="T17" s="187">
        <f>INDEX(SvB_B_WB,MATCH(STRG!$I$1,SvB_B_Region,0)+MATCH($A17,SvB_B_Sektor,0)-1,MATCH("164 Tschechien",SvB_B_Staat,0)+MATCH(ALO_SvB!$M$10,SvB_B_BM,0)-1)</f>
        <v>666</v>
      </c>
      <c r="U17" s="168">
        <f t="shared" si="3"/>
        <v>0.14862919693368593</v>
      </c>
      <c r="V17" s="294">
        <f>INDEX(SvB_B_WB,MATCH(STRG!$I$1,SvB_B_Region,0)+MATCH($A17,SvB_B_Sektor,0)-1,MATCH("164 Tschechien",SvB_B_Staat,0)+MATCH("Abw. abs. VJM",SvB_B_BM,0)-1)</f>
        <v>77</v>
      </c>
      <c r="W17" s="181">
        <f>INDEX(SvB_B_WB,MATCH(STRG!$I$1,SvB_B_Region,0)+MATCH($A17,SvB_B_Sektor,0)-1,MATCH("164 Tschechien",SvB_B_Staat,0)+MATCH("Abw. rel. VJM",SvB_B_BM,0)-1)</f>
        <v>13.073005093400001</v>
      </c>
    </row>
    <row r="18" spans="1:23" ht="15" customHeight="1">
      <c r="A18" s="171" t="s">
        <v>106</v>
      </c>
      <c r="B18" s="176">
        <f>INDEX(Alo_WB,MATCH(STRG!$G$1,Alo_Region,0)+MATCH(ALO_SvB!$A18,Alo_Merkmal,0)-1,MATCH(ALO_SvB!$B$8,Alo_Staat,0)+MATCH(STRG!$L$1,Alo_BM,0)-1)</f>
        <v>2373</v>
      </c>
      <c r="C18" s="297">
        <f>IF(ISERROR(INDEX(Alo_WB,MATCH(STRG!$G$1,Alo_Region,0)+MATCH(ALO_SvB!A18,Alo_Merkmal,0)-1,MATCH(ALO_SvB!$B$8,Alo_Staat,0)+MATCH(STRG!$L$1,Alo_BM,0)-1)-INDEX(Alo_WB,MATCH(STRG!$G$1,Alo_Region,0)+MATCH(ALO_SvB!A18,Alo_Merkmal,0)-1,MATCH(ALO_SvB!$B$8,Alo_Staat,0)+MATCH(STRG!$L$1,Alo_BM,0))),"X",INDEX(Alo_WB,MATCH(STRG!$G$1,Alo_Region,0)+MATCH(ALO_SvB!A18,Alo_Merkmal,0)-1,MATCH(ALO_SvB!$B$8,Alo_Staat,0)+MATCH(STRG!$L$1,Alo_BM,0)-1)-INDEX(Alo_WB,MATCH(STRG!$G$1,Alo_Region,0)+MATCH(ALO_SvB!A18,Alo_Merkmal,0)-1,MATCH(ALO_SvB!$B$8,Alo_Staat,0)+MATCH(STRG!$L$1,Alo_BM,0)))</f>
        <v>450</v>
      </c>
      <c r="D18" s="174">
        <f>IF(ISERROR(C18/INDEX(Alo_WB,MATCH(STRG!$G$1,Alo_Region,0)+MATCH(ALO_SvB!A18,Alo_Merkmal,0)-1,MATCH(ALO_SvB!$B$8,Alo_Staat,0)+MATCH(STRG!$L$1,Alo_BM,0))*100),"X",C18/INDEX(Alo_WB,MATCH(STRG!$G$1,Alo_Region,0)+MATCH(ALO_SvB!A18,Alo_Merkmal,0)-1,MATCH(ALO_SvB!$B$8,Alo_Staat,0)+MATCH(STRG!$L$1,Alo_BM,0))*100)</f>
        <v>23.400936037441497</v>
      </c>
      <c r="E18" s="3">
        <f>INDEX(Alo_WB,MATCH(STRG!$G$1,Alo_Region,0)+MATCH(ALO_SvB!$A18,Alo_Merkmal,0)-1,MATCH(ALO_SvB!$E$9,Alo_Staat,0)+MATCH(STRG!$L$1,Alo_BM,0)-1)</f>
        <v>16</v>
      </c>
      <c r="F18" s="168">
        <f t="shared" si="0"/>
        <v>0.67425200168563004</v>
      </c>
      <c r="G18" s="294">
        <f>IF(ISERROR(INDEX(Alo_WB,MATCH(STRG!$G$1,Alo_Region,0)+MATCH(ALO_SvB!A18,Alo_Merkmal,0)-1,MATCH(ALO_SvB!$E$9,Alo_Staat,0)+MATCH(STRG!$L$1,Alo_BM,0)-1)-INDEX(Alo_WB,MATCH(STRG!$G$1,Alo_Region,0)+MATCH(ALO_SvB!A18,Alo_Merkmal,0)-1,MATCH(ALO_SvB!$E$9,Alo_Staat,0)+MATCH(STRG!$L$1,Alo_BM,0))),"X",INDEX(Alo_WB,MATCH(STRG!$G$1,Alo_Region,0)+MATCH(ALO_SvB!A18,Alo_Merkmal,0)-1,MATCH(ALO_SvB!$E$9,Alo_Staat,0)+MATCH(STRG!$L$1,Alo_BM,0)-1)-INDEX(Alo_WB,MATCH(STRG!$G$1,Alo_Region,0)+MATCH(ALO_SvB!A18,Alo_Merkmal,0)-1,MATCH(ALO_SvB!$E$9,Alo_Staat,0)+MATCH(STRG!$L$1,Alo_BM,0)))</f>
        <v>-1</v>
      </c>
      <c r="H18" s="181">
        <f>IF(ISERROR(G18/INDEX(Alo_WB,MATCH(STRG!$G$1,Alo_Region,0)+MATCH(ALO_SvB!A18,Alo_Merkmal,0)-1,MATCH(ALO_SvB!$E$9,Alo_Staat,0)+MATCH(STRG!$L$1,Alo_BM,0))*100),"X",G18/INDEX(Alo_WB,MATCH(STRG!$G$1,Alo_Region,0)+MATCH(ALO_SvB!A18,Alo_Merkmal,0)-1,MATCH(ALO_SvB!$E$9,Alo_Staat,0)+MATCH(STRG!$L$1,Alo_BM,0))*100)</f>
        <v>-5.8823529411764701</v>
      </c>
      <c r="I18" s="3" t="str">
        <f>INDEX(Alo_WB,MATCH(STRG!$G$1,Alo_Region,0)+MATCH(ALO_SvB!$A18,Alo_Merkmal,0)-1,MATCH(ALO_SvB!$I$9,Alo_Staat,0)+MATCH(STRG!$L$1,Alo_BM,0)-1)</f>
        <v>*</v>
      </c>
      <c r="J18" s="168" t="str">
        <f t="shared" si="1"/>
        <v>X</v>
      </c>
      <c r="K18" s="294" t="str">
        <f>IF(ISERROR(INDEX(Alo_WB,MATCH(STRG!$G$1,Alo_Region,0)+MATCH(ALO_SvB!A18,Alo_Merkmal,0)-1,MATCH(ALO_SvB!$I$9,Alo_Staat,0)+MATCH(STRG!$L$1,Alo_BM,0)-1)-INDEX(Alo_WB,MATCH(STRG!$G$1,Alo_Region,0)+MATCH(ALO_SvB!A18,Alo_Merkmal,0)-1,MATCH(ALO_SvB!$I$9,Alo_Staat,0)+MATCH(STRG!$L$1,Alo_BM,0))),"X",INDEX(Alo_WB,MATCH(STRG!$G$1,Alo_Region,0)+MATCH(ALO_SvB!A18,Alo_Merkmal,0)-1,MATCH(ALO_SvB!$I$9,Alo_Staat,0)+MATCH(STRG!$L$1,Alo_BM,0)-1)-INDEX(Alo_WB,MATCH(STRG!$G$1,Alo_Region,0)+MATCH(ALO_SvB!A18,Alo_Merkmal,0)-1,MATCH(ALO_SvB!$I$9,Alo_Staat,0)+MATCH(STRG!$L$1,Alo_BM,0)))</f>
        <v>X</v>
      </c>
      <c r="L18" s="181" t="str">
        <f>IF(ISERROR(K18/INDEX(Alo_WB,MATCH(STRG!$G$1,Alo_Region,0)+MATCH(ALO_SvB!A18,Alo_Merkmal,0)-1,MATCH(ALO_SvB!$I$9,Alo_Staat,0)+MATCH(STRG!$L$1,Alo_BM,0))*100),"X",K18/INDEX(Alo_WB,MATCH(STRG!$G$1,Alo_Region,0)+MATCH(ALO_SvB!A18,Alo_Merkmal,0)-1,MATCH(ALO_SvB!$I$9,Alo_Staat,0)+MATCH(STRG!$L$1,Alo_BM,0))*100)</f>
        <v>X</v>
      </c>
      <c r="M18" s="176">
        <f>INDEX(SvB_B_WB,MATCH(STRG!$I$1,SvB_B_Region,0)+MATCH($A18,SvB_B_Sektor,0)-1,MATCH("Gesamt",SvB_B_Staat,0)+MATCH(ALO_SvB!$M$10,SvB_B_BM,0)-1)</f>
        <v>46723</v>
      </c>
      <c r="N18" s="297">
        <f>INDEX(SvB_B_WB,MATCH(STRG!$I$1,SvB_B_Region,0)+MATCH($A18,SvB_B_Sektor,0)-1,MATCH("Gesamt",SvB_B_Staat,0)+MATCH("Abw. abs. VJM",SvB_B_BM,0)-1)</f>
        <v>2007</v>
      </c>
      <c r="O18" s="174">
        <f>INDEX(SvB_B_WB,MATCH(STRG!$I$1,SvB_B_Region,0)+MATCH($A18,SvB_B_Sektor,0)-1,MATCH("Gesamt",SvB_B_Staat,0)+MATCH("Abw. rel. VJM",SvB_B_BM,0)-1)</f>
        <v>4.4883263261000002</v>
      </c>
      <c r="P18" s="187">
        <f>INDEX(SvB_B_WB,MATCH(STRG!$I$1,SvB_B_Region,0)+MATCH($A18,SvB_B_Sektor,0)-1,MATCH("152 Polen",SvB_B_Staat,0)+MATCH(ALO_SvB!$M$10,SvB_B_BM,0)-1)</f>
        <v>304</v>
      </c>
      <c r="Q18" s="168">
        <f t="shared" si="2"/>
        <v>0.65064315219485058</v>
      </c>
      <c r="R18" s="294">
        <f>INDEX(SvB_B_WB,MATCH(STRG!$I$1,SvB_B_Region,0)+MATCH($A18,SvB_B_Sektor,0)-1,MATCH("152 Polen",SvB_B_Staat,0)+MATCH("Abw. abs. VJM",SvB_B_BM,0)-1)</f>
        <v>116</v>
      </c>
      <c r="S18" s="181">
        <f>INDEX(SvB_B_WB,MATCH(STRG!$I$1,SvB_B_Region,0)+MATCH($A18,SvB_B_Sektor,0)-1,MATCH("152 Polen",SvB_B_Staat,0)+MATCH("Abw. rel. VJM",SvB_B_BM,0)-1)</f>
        <v>61.702127659600002</v>
      </c>
      <c r="T18" s="187">
        <f>INDEX(SvB_B_WB,MATCH(STRG!$I$1,SvB_B_Region,0)+MATCH($A18,SvB_B_Sektor,0)-1,MATCH("164 Tschechien",SvB_B_Staat,0)+MATCH(ALO_SvB!$M$10,SvB_B_BM,0)-1)</f>
        <v>143</v>
      </c>
      <c r="U18" s="168">
        <f t="shared" si="3"/>
        <v>0.30605911435481453</v>
      </c>
      <c r="V18" s="294">
        <f>INDEX(SvB_B_WB,MATCH(STRG!$I$1,SvB_B_Region,0)+MATCH($A18,SvB_B_Sektor,0)-1,MATCH("164 Tschechien",SvB_B_Staat,0)+MATCH("Abw. abs. VJM",SvB_B_BM,0)-1)</f>
        <v>27</v>
      </c>
      <c r="W18" s="181">
        <f>INDEX(SvB_B_WB,MATCH(STRG!$I$1,SvB_B_Region,0)+MATCH($A18,SvB_B_Sektor,0)-1,MATCH("164 Tschechien",SvB_B_Staat,0)+MATCH("Abw. rel. VJM",SvB_B_BM,0)-1)</f>
        <v>23.275862068999999</v>
      </c>
    </row>
    <row r="19" spans="1:23" ht="15" customHeight="1">
      <c r="A19" s="171" t="s">
        <v>105</v>
      </c>
      <c r="B19" s="176">
        <f>INDEX(Alo_WB,MATCH(STRG!$G$1,Alo_Region,0)+MATCH(ALO_SvB!$A19,Alo_Merkmal,0)-1,MATCH(ALO_SvB!$B$8,Alo_Staat,0)+MATCH(STRG!$L$1,Alo_BM,0)-1)</f>
        <v>30591</v>
      </c>
      <c r="C19" s="297">
        <f>IF(ISERROR(INDEX(Alo_WB,MATCH(STRG!$G$1,Alo_Region,0)+MATCH(ALO_SvB!A19,Alo_Merkmal,0)-1,MATCH(ALO_SvB!$B$8,Alo_Staat,0)+MATCH(STRG!$L$1,Alo_BM,0)-1)-INDEX(Alo_WB,MATCH(STRG!$G$1,Alo_Region,0)+MATCH(ALO_SvB!A19,Alo_Merkmal,0)-1,MATCH(ALO_SvB!$B$8,Alo_Staat,0)+MATCH(STRG!$L$1,Alo_BM,0))),"X",INDEX(Alo_WB,MATCH(STRG!$G$1,Alo_Region,0)+MATCH(ALO_SvB!A19,Alo_Merkmal,0)-1,MATCH(ALO_SvB!$B$8,Alo_Staat,0)+MATCH(STRG!$L$1,Alo_BM,0)-1)-INDEX(Alo_WB,MATCH(STRG!$G$1,Alo_Region,0)+MATCH(ALO_SvB!A19,Alo_Merkmal,0)-1,MATCH(ALO_SvB!$B$8,Alo_Staat,0)+MATCH(STRG!$L$1,Alo_BM,0)))</f>
        <v>4515</v>
      </c>
      <c r="D19" s="174">
        <f>IF(ISERROR(C19/INDEX(Alo_WB,MATCH(STRG!$G$1,Alo_Region,0)+MATCH(ALO_SvB!A19,Alo_Merkmal,0)-1,MATCH(ALO_SvB!$B$8,Alo_Staat,0)+MATCH(STRG!$L$1,Alo_BM,0))*100),"X",C19/INDEX(Alo_WB,MATCH(STRG!$G$1,Alo_Region,0)+MATCH(ALO_SvB!A19,Alo_Merkmal,0)-1,MATCH(ALO_SvB!$B$8,Alo_Staat,0)+MATCH(STRG!$L$1,Alo_BM,0))*100)</f>
        <v>17.314772204325816</v>
      </c>
      <c r="E19" s="3">
        <f>INDEX(Alo_WB,MATCH(STRG!$G$1,Alo_Region,0)+MATCH(ALO_SvB!$A19,Alo_Merkmal,0)-1,MATCH(ALO_SvB!$E$9,Alo_Staat,0)+MATCH(STRG!$L$1,Alo_BM,0)-1)</f>
        <v>338</v>
      </c>
      <c r="F19" s="168">
        <f t="shared" si="0"/>
        <v>1.1049001340263476</v>
      </c>
      <c r="G19" s="294">
        <f>IF(ISERROR(INDEX(Alo_WB,MATCH(STRG!$G$1,Alo_Region,0)+MATCH(ALO_SvB!A19,Alo_Merkmal,0)-1,MATCH(ALO_SvB!$E$9,Alo_Staat,0)+MATCH(STRG!$L$1,Alo_BM,0)-1)-INDEX(Alo_WB,MATCH(STRG!$G$1,Alo_Region,0)+MATCH(ALO_SvB!A19,Alo_Merkmal,0)-1,MATCH(ALO_SvB!$E$9,Alo_Staat,0)+MATCH(STRG!$L$1,Alo_BM,0))),"X",INDEX(Alo_WB,MATCH(STRG!$G$1,Alo_Region,0)+MATCH(ALO_SvB!A19,Alo_Merkmal,0)-1,MATCH(ALO_SvB!$E$9,Alo_Staat,0)+MATCH(STRG!$L$1,Alo_BM,0)-1)-INDEX(Alo_WB,MATCH(STRG!$G$1,Alo_Region,0)+MATCH(ALO_SvB!A19,Alo_Merkmal,0)-1,MATCH(ALO_SvB!$E$9,Alo_Staat,0)+MATCH(STRG!$L$1,Alo_BM,0)))</f>
        <v>115</v>
      </c>
      <c r="H19" s="181">
        <f>IF(ISERROR(G19/INDEX(Alo_WB,MATCH(STRG!$G$1,Alo_Region,0)+MATCH(ALO_SvB!A19,Alo_Merkmal,0)-1,MATCH(ALO_SvB!$E$9,Alo_Staat,0)+MATCH(STRG!$L$1,Alo_BM,0))*100),"X",G19/INDEX(Alo_WB,MATCH(STRG!$G$1,Alo_Region,0)+MATCH(ALO_SvB!A19,Alo_Merkmal,0)-1,MATCH(ALO_SvB!$E$9,Alo_Staat,0)+MATCH(STRG!$L$1,Alo_BM,0))*100)</f>
        <v>51.569506726457405</v>
      </c>
      <c r="I19" s="3">
        <f>INDEX(Alo_WB,MATCH(STRG!$G$1,Alo_Region,0)+MATCH(ALO_SvB!$A19,Alo_Merkmal,0)-1,MATCH(ALO_SvB!$I$9,Alo_Staat,0)+MATCH(STRG!$L$1,Alo_BM,0)-1)</f>
        <v>210</v>
      </c>
      <c r="J19" s="168">
        <f t="shared" si="1"/>
        <v>0.68647641463175446</v>
      </c>
      <c r="K19" s="294">
        <f>IF(ISERROR(INDEX(Alo_WB,MATCH(STRG!$G$1,Alo_Region,0)+MATCH(ALO_SvB!A19,Alo_Merkmal,0)-1,MATCH(ALO_SvB!$I$9,Alo_Staat,0)+MATCH(STRG!$L$1,Alo_BM,0)-1)-INDEX(Alo_WB,MATCH(STRG!$G$1,Alo_Region,0)+MATCH(ALO_SvB!A19,Alo_Merkmal,0)-1,MATCH(ALO_SvB!$I$9,Alo_Staat,0)+MATCH(STRG!$L$1,Alo_BM,0))),"X",INDEX(Alo_WB,MATCH(STRG!$G$1,Alo_Region,0)+MATCH(ALO_SvB!A19,Alo_Merkmal,0)-1,MATCH(ALO_SvB!$I$9,Alo_Staat,0)+MATCH(STRG!$L$1,Alo_BM,0)-1)-INDEX(Alo_WB,MATCH(STRG!$G$1,Alo_Region,0)+MATCH(ALO_SvB!A19,Alo_Merkmal,0)-1,MATCH(ALO_SvB!$I$9,Alo_Staat,0)+MATCH(STRG!$L$1,Alo_BM,0)))</f>
        <v>66</v>
      </c>
      <c r="L19" s="181">
        <f>IF(ISERROR(K19/INDEX(Alo_WB,MATCH(STRG!$G$1,Alo_Region,0)+MATCH(ALO_SvB!A19,Alo_Merkmal,0)-1,MATCH(ALO_SvB!$I$9,Alo_Staat,0)+MATCH(STRG!$L$1,Alo_BM,0))*100),"X",K19/INDEX(Alo_WB,MATCH(STRG!$G$1,Alo_Region,0)+MATCH(ALO_SvB!A19,Alo_Merkmal,0)-1,MATCH(ALO_SvB!$I$9,Alo_Staat,0)+MATCH(STRG!$L$1,Alo_BM,0))*100)</f>
        <v>45.833333333333329</v>
      </c>
      <c r="M19" s="176">
        <f>INDEX(SvB_B_WB,MATCH(STRG!$I$1,SvB_B_Region,0)+MATCH($A19,SvB_B_Sektor,0)-1,MATCH("Gesamt",SvB_B_Staat,0)+MATCH(ALO_SvB!$M$10,SvB_B_BM,0)-1)</f>
        <v>212111</v>
      </c>
      <c r="N19" s="297">
        <f>INDEX(SvB_B_WB,MATCH(STRG!$I$1,SvB_B_Region,0)+MATCH($A19,SvB_B_Sektor,0)-1,MATCH("Gesamt",SvB_B_Staat,0)+MATCH("Abw. abs. VJM",SvB_B_BM,0)-1)</f>
        <v>1997</v>
      </c>
      <c r="O19" s="174">
        <f>INDEX(SvB_B_WB,MATCH(STRG!$I$1,SvB_B_Region,0)+MATCH($A19,SvB_B_Sektor,0)-1,MATCH("Gesamt",SvB_B_Staat,0)+MATCH("Abw. rel. VJM",SvB_B_BM,0)-1)</f>
        <v>0.95043642969999997</v>
      </c>
      <c r="P19" s="187">
        <f>INDEX(SvB_B_WB,MATCH(STRG!$I$1,SvB_B_Region,0)+MATCH($A19,SvB_B_Sektor,0)-1,MATCH("152 Polen",SvB_B_Staat,0)+MATCH(ALO_SvB!$M$10,SvB_B_BM,0)-1)</f>
        <v>6791</v>
      </c>
      <c r="Q19" s="168">
        <f t="shared" si="2"/>
        <v>3.2016255639735798</v>
      </c>
      <c r="R19" s="294">
        <f>INDEX(SvB_B_WB,MATCH(STRG!$I$1,SvB_B_Region,0)+MATCH($A19,SvB_B_Sektor,0)-1,MATCH("152 Polen",SvB_B_Staat,0)+MATCH("Abw. abs. VJM",SvB_B_BM,0)-1)</f>
        <v>860</v>
      </c>
      <c r="S19" s="181">
        <f>INDEX(SvB_B_WB,MATCH(STRG!$I$1,SvB_B_Region,0)+MATCH($A19,SvB_B_Sektor,0)-1,MATCH("152 Polen",SvB_B_Staat,0)+MATCH("Abw. rel. VJM",SvB_B_BM,0)-1)</f>
        <v>14.500084302799999</v>
      </c>
      <c r="T19" s="187">
        <f>INDEX(SvB_B_WB,MATCH(STRG!$I$1,SvB_B_Region,0)+MATCH($A19,SvB_B_Sektor,0)-1,MATCH("164 Tschechien",SvB_B_Staat,0)+MATCH(ALO_SvB!$M$10,SvB_B_BM,0)-1)</f>
        <v>3692</v>
      </c>
      <c r="U19" s="168">
        <f t="shared" si="3"/>
        <v>1.7405980830791428</v>
      </c>
      <c r="V19" s="294">
        <f>INDEX(SvB_B_WB,MATCH(STRG!$I$1,SvB_B_Region,0)+MATCH($A19,SvB_B_Sektor,0)-1,MATCH("164 Tschechien",SvB_B_Staat,0)+MATCH("Abw. abs. VJM",SvB_B_BM,0)-1)</f>
        <v>294</v>
      </c>
      <c r="W19" s="181">
        <f>INDEX(SvB_B_WB,MATCH(STRG!$I$1,SvB_B_Region,0)+MATCH($A19,SvB_B_Sektor,0)-1,MATCH("164 Tschechien",SvB_B_Staat,0)+MATCH("Abw. rel. VJM",SvB_B_BM,0)-1)</f>
        <v>8.6521483225000004</v>
      </c>
    </row>
    <row r="20" spans="1:23" ht="15" customHeight="1">
      <c r="A20" s="171" t="s">
        <v>146</v>
      </c>
      <c r="B20" s="176">
        <f>INDEX(Alo_WB,MATCH(STRG!$G$1,Alo_Region,0)+MATCH("Ohne Angabe",Alo_Merkmal,0)-1,MATCH(ALO_SvB!$B$8,Alo_Staat,0)+MATCH(STRG!$L$1,Alo_BM,0)-1)</f>
        <v>3440</v>
      </c>
      <c r="C20" s="297">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861</v>
      </c>
      <c r="D20" s="174">
        <f>IF(ISERROR(C20/INDEX(Alo_WB,MATCH(STRG!$G$1,Alo_Region,0)+MATCH("Ohne Angabe",Alo_Merkmal,0)-1,MATCH(ALO_SvB!$B$8,Alo_Staat,0)+MATCH(STRG!$L$1,Alo_BM,0))*100),"X",C20/INDEX(Alo_WB,MATCH(STRG!$G$1,Alo_Region,0)+MATCH("Ohne Angabe",Alo_Merkmal,0)-1,MATCH(ALO_SvB!$B$8,Alo_Staat,0)+MATCH(STRG!$L$1,Alo_BM,0))*100)</f>
        <v>33.385032958511054</v>
      </c>
      <c r="E20" s="3">
        <f>INDEX(Alo_WB,MATCH(STRG!$G$1,Alo_Region,0)+MATCH("Ohne Angabe",Alo_Merkmal,0)-1,MATCH(ALO_SvB!$E$9,Alo_Staat,0)+MATCH(STRG!$L$1,Alo_BM,0)-1)</f>
        <v>44</v>
      </c>
      <c r="F20" s="168">
        <f t="shared" si="0"/>
        <v>1.2790697674418605</v>
      </c>
      <c r="G20" s="294">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25</v>
      </c>
      <c r="H20" s="182">
        <f>IF(ISERROR(G20/INDEX(Alo_WB,MATCH(STRG!$G$1,Alo_Region,0)+MATCH("Ohne Angabe",Alo_Merkmal,0)-1,MATCH(ALO_SvB!$E$9,Alo_Staat,0)+MATCH(STRG!$L$1,Alo_BM,0))*100),"X",G20/INDEX(Alo_WB,MATCH(STRG!$G$1,Alo_Region,0)+MATCH("Ohne Angabe",Alo_Merkmal,0)-1,MATCH(ALO_SvB!$E$9,Alo_Staat,0)+MATCH(STRG!$L$1,Alo_BM,0))*100)</f>
        <v>131.57894736842107</v>
      </c>
      <c r="I20" s="3" t="str">
        <f>INDEX(Alo_WB,MATCH(STRG!$G$1,Alo_Region,0)+MATCH("Ohne Angabe",Alo_Merkmal,0)-1,MATCH(ALO_SvB!$I$9,Alo_Staat,0)+MATCH(STRG!$L$1,Alo_BM,0)-1)</f>
        <v>*</v>
      </c>
      <c r="J20" s="168" t="str">
        <f t="shared" si="1"/>
        <v>X</v>
      </c>
      <c r="K20" s="294"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0" s="182" t="str">
        <f>IF(ISERROR(K20/INDEX(Alo_WB,MATCH(STRG!$G$1,Alo_Region,0)+MATCH("Ohne Angabe",Alo_Merkmal,0)-1,MATCH(ALO_SvB!$I$9,Alo_Staat,0)+MATCH(STRG!$L$1,Alo_BM,0))*100),"X",K20/INDEX(Alo_WB,MATCH(STRG!$G$1,Alo_Region,0)+MATCH("Ohne Angabe",Alo_Merkmal,0)-1,MATCH(ALO_SvB!$I$9,Alo_Staat,0)+MATCH(STRG!$L$1,Alo_BM,0))*100)</f>
        <v>X</v>
      </c>
      <c r="M20" s="176">
        <f>INDEX(SvB_B_WB,MATCH(STRG!$I$1,SvB_B_Region,0)+MATCH("ZZ Keine Angabe",SvB_B_Sektor,0)-1,MATCH("Gesamt",SvB_B_Staat,0)+MATCH(ALO_SvB!$M$10,SvB_B_BM,0)-1)</f>
        <v>10158</v>
      </c>
      <c r="N20" s="297">
        <f>INDEX(SvB_B_WB,MATCH(STRG!$I$1,SvB_B_Region,0)+MATCH("ZZ Keine Angabe",SvB_B_Sektor,0)-1,MATCH("Gesamt",SvB_B_Staat,0)+MATCH("Abw. abs. VJM",SvB_B_BM,0)-1)</f>
        <v>-114</v>
      </c>
      <c r="O20" s="174">
        <f>INDEX(SvB_B_WB,MATCH(STRG!$I$1,SvB_B_Region,0)+MATCH("ZZ Keine Angabe",SvB_B_Sektor,0)-1,MATCH("Gesamt",SvB_B_Staat,0)+MATCH("Abw. rel. VJM",SvB_B_BM,0)-1)</f>
        <v>-1.1098130841</v>
      </c>
      <c r="P20" s="187" t="str">
        <f>INDEX(SvB_B_WB,MATCH(STRG!$I$1,SvB_B_Region,0)+MATCH("ZZ Keine Angabe",SvB_B_Sektor,0)-1,MATCH("152 Polen",SvB_B_Staat,0)+MATCH(ALO_SvB!$M$10,SvB_B_BM,0)-1)</f>
        <v>*</v>
      </c>
      <c r="Q20" s="168" t="str">
        <f t="shared" si="2"/>
        <v>X</v>
      </c>
      <c r="R20" s="294" t="str">
        <f>INDEX(SvB_B_WB,MATCH(STRG!$I$1,SvB_B_Region,0)+MATCH("ZZ Keine Angabe",SvB_B_Sektor,0)-1,MATCH("152 Polen",SvB_B_Staat,0)+MATCH("Abw. abs. VJM",SvB_B_BM,0)-1)</f>
        <v>*</v>
      </c>
      <c r="S20" s="181">
        <f>INDEX(SvB_B_WB,MATCH(STRG!$I$1,SvB_B_Region,0)+MATCH("ZZ Keine Angabe",SvB_B_Sektor,0)-1,MATCH("152 Polen",SvB_B_Staat,0)+MATCH("Abw. rel. VJM",SvB_B_BM,0)-1)</f>
        <v>-50</v>
      </c>
      <c r="T20" s="187">
        <f>INDEX(SvB_B_WB,MATCH(STRG!$I$1,SvB_B_Region,0)+MATCH("ZZ Keine Angabe",SvB_B_Sektor,0)-1,MATCH("164 Tschechien",SvB_B_Staat,0)+MATCH(ALO_SvB!$M$10,SvB_B_BM,0)-1)</f>
        <v>0</v>
      </c>
      <c r="U20" s="168">
        <f t="shared" si="3"/>
        <v>0</v>
      </c>
      <c r="V20" s="294" t="str">
        <f>INDEX(SvB_B_WB,MATCH(STRG!$I$1,SvB_B_Region,0)+MATCH("ZZ Keine Angabe",SvB_B_Sektor,0)-1,MATCH("164 Tschechien",SvB_B_Staat,0)+MATCH("Abw. abs. VJM",SvB_B_BM,0)-1)</f>
        <v>*</v>
      </c>
      <c r="W20" s="181" t="str">
        <f>INDEX(SvB_B_WB,MATCH(STRG!$I$1,SvB_B_Region,0)+MATCH("ZZ Keine Angabe",SvB_B_Sektor,0)-1,MATCH("164 Tschechien",SvB_B_Staat,0)+MATCH("Abw. rel. VJM",SvB_B_BM,0)-1)</f>
        <v>*</v>
      </c>
    </row>
    <row r="21" spans="1:23" ht="18.75" customHeight="1">
      <c r="A21" s="170" t="s">
        <v>402</v>
      </c>
      <c r="B21" s="176"/>
      <c r="C21" s="297"/>
      <c r="D21" s="174"/>
      <c r="E21" s="3"/>
      <c r="F21" s="168"/>
      <c r="G21" s="294"/>
      <c r="H21" s="182"/>
      <c r="I21" s="3"/>
      <c r="J21" s="168"/>
      <c r="K21" s="294"/>
      <c r="L21" s="182"/>
      <c r="M21" s="176"/>
      <c r="N21" s="294"/>
      <c r="O21" s="188"/>
      <c r="P21" s="189"/>
      <c r="Q21" s="168"/>
      <c r="R21" s="294"/>
      <c r="S21" s="188"/>
      <c r="T21" s="189"/>
      <c r="U21" s="168"/>
      <c r="V21" s="294"/>
      <c r="W21" s="188"/>
    </row>
    <row r="22" spans="1:23" ht="15" customHeight="1">
      <c r="A22" s="171" t="s">
        <v>5</v>
      </c>
      <c r="B22" s="176">
        <f>INDEX(Alo_WB,MATCH(STRG!$G$1,Alo_Region,0)+MATCH(ALO_SvB!$A22,Alo_Merkmal,0)-1,MATCH(ALO_SvB!$B$8,Alo_Staat,0)+MATCH(STRG!$L$1,Alo_BM,0)-1)</f>
        <v>67572</v>
      </c>
      <c r="C22" s="297" t="s">
        <v>405</v>
      </c>
      <c r="D22" s="174" t="str">
        <f>IF(ISERROR(C22/INDEX(Alo_WB,MATCH(STRG!$G$1,Alo_Region,0)+MATCH(ALO_SvB!A22,Alo_Merkmal,0)-1,MATCH(ALO_SvB!$B$8,Alo_Staat,0)+MATCH(STRG!$L$1,Alo_BM,0))*100),"X",C22/INDEX(Alo_WB,MATCH(STRG!$G$1,Alo_Region,0)+MATCH(ALO_SvB!A22,Alo_Merkmal,0)-1,MATCH(ALO_SvB!$B$8,Alo_Staat,0)+MATCH(STRG!$L$1,Alo_BM,0))*100)</f>
        <v>X</v>
      </c>
      <c r="E22" s="3">
        <f>INDEX(Alo_WB,MATCH(STRG!$G$1,Alo_Region,0)+MATCH(ALO_SvB!$A22,Alo_Merkmal,0)-1,MATCH(ALO_SvB!$E$9,Alo_Staat,0)+MATCH(STRG!$L$1,Alo_BM,0)-1)</f>
        <v>661</v>
      </c>
      <c r="F22" s="168">
        <f t="shared" si="0"/>
        <v>0.97821582904161486</v>
      </c>
      <c r="G22" s="294" t="s">
        <v>405</v>
      </c>
      <c r="H22" s="182" t="str">
        <f>IF(ISERROR(G22/INDEX(Alo_WB,MATCH(STRG!$G$1,Alo_Region,0)+MATCH(ALO_SvB!A22,Alo_Merkmal,0)-1,MATCH(ALO_SvB!$E$9,Alo_Staat,0)+MATCH(STRG!$L$1,Alo_BM,0))*100),"X",G22/INDEX(Alo_WB,MATCH(STRG!$G$1,Alo_Region,0)+MATCH(ALO_SvB!A22,Alo_Merkmal,0)-1,MATCH(ALO_SvB!$E$9,Alo_Staat,0)+MATCH(STRG!$L$1,Alo_BM,0))*100)</f>
        <v>X</v>
      </c>
      <c r="I22" s="3">
        <f>INDEX(Alo_WB,MATCH(STRG!$G$1,Alo_Region,0)+MATCH(ALO_SvB!$A22,Alo_Merkmal,0)-1,MATCH(ALO_SvB!$I$9,Alo_Staat,0)+MATCH(STRG!$L$1,Alo_BM,0)-1)</f>
        <v>400</v>
      </c>
      <c r="J22" s="168">
        <f t="shared" si="1"/>
        <v>0.59196116734742199</v>
      </c>
      <c r="K22" s="294" t="s">
        <v>405</v>
      </c>
      <c r="L22" s="182" t="str">
        <f>IF(ISERROR(K22/INDEX(Alo_WB,MATCH(STRG!$G$1,Alo_Region,0)+MATCH(ALO_SvB!A22,Alo_Merkmal,0)-1,MATCH(ALO_SvB!$I$9,Alo_Staat,0)+MATCH(STRG!$L$1,Alo_BM,0))*100),"X",K22/INDEX(Alo_WB,MATCH(STRG!$G$1,Alo_Region,0)+MATCH(ALO_SvB!A22,Alo_Merkmal,0)-1,MATCH(ALO_SvB!$I$9,Alo_Staat,0)+MATCH(STRG!$L$1,Alo_BM,0))*100)</f>
        <v>X</v>
      </c>
      <c r="M22" s="176">
        <f>INDEX(SvB_A_WB,MATCH(STRG!$I$1,SvB_A_Region,0)+MATCH("1 Helfer",SvB_A_AN,0)-1,MATCH("Gesamt",SvB_A_Staat,0)+MATCH(ALO_SvB!M10,SvB_A_BM,0)-1)</f>
        <v>220842</v>
      </c>
      <c r="N22" s="294">
        <f>INDEX(SvB_A_WB,MATCH(STRG!$I$1,SvB_A_Region,0)+MATCH("1 Helfer",SvB_A_AN,0)-1,MATCH("Gesamt",SvB_A_Staat,0)+MATCH("Abw. abs. VJM",SvB_A_BM,0)-1)</f>
        <v>754</v>
      </c>
      <c r="O22" s="181">
        <f>INDEX(SvB_A_WB,MATCH(STRG!$I$1,SvB_A_Region,0)+MATCH("1 Helfer",SvB_A_AN,0)-1,MATCH("Gesamt",SvB_A_Staat,0)+MATCH("Abw. rel. VJM",SvB_A_BM,0)-1)</f>
        <v>0.34259023659999999</v>
      </c>
      <c r="P22" s="176">
        <f>INDEX(SvB_A_WB,MATCH(STRG!$I$1,SvB_A_Region,0)+MATCH("1 Helfer",SvB_A_AN,0)-1,MATCH("152 Polen",SvB_A_Staat,0)+MATCH(ALO_SvB!P10,SvB_A_BM,0)-1)</f>
        <v>7444</v>
      </c>
      <c r="Q22" s="168">
        <f>IF(ISERROR(P22/M22*100),"X",P22/M22*100)</f>
        <v>3.3707356390541654</v>
      </c>
      <c r="R22" s="294">
        <f>INDEX(SvB_A_WB,MATCH(STRG!$I$1,SvB_A_Region,0)+MATCH("1 Helfer",SvB_A_AN,0)-1,MATCH("152 Polen",SvB_A_Staat,0)+MATCH("Abw. abs. VJM",SvB_A_BM,0)-1)</f>
        <v>798</v>
      </c>
      <c r="S22" s="181">
        <f>INDEX(SvB_A_WB,MATCH(STRG!$I$1,SvB_A_Region,0)+MATCH("1 Helfer",SvB_A_AN,0)-1,MATCH("152 Polen",SvB_A_Staat,0)+MATCH("Abw. rel. VJM",SvB_A_BM,0)-1)</f>
        <v>12.007222389400001</v>
      </c>
      <c r="T22" s="176">
        <f>INDEX(SvB_A_WB,MATCH(STRG!$I$1,SvB_A_Region,0)+MATCH("1 Helfer",SvB_A_AN,0)-1,MATCH("164 Tschechien",SvB_A_Staat,0)+MATCH(ALO_SvB!T10,SvB_A_BM,0)-1)</f>
        <v>4298</v>
      </c>
      <c r="U22" s="168">
        <f>IF(ISERROR(T22/M22*100),"X",T22/M22*100)</f>
        <v>1.9461877722534664</v>
      </c>
      <c r="V22" s="294">
        <f>INDEX(SvB_A_WB,MATCH(STRG!$I$1,SvB_A_Region,0)+MATCH("1 Helfer",SvB_A_AN,0)-1,MATCH("164 Tschechien",SvB_A_Staat,0)+MATCH("Abw. abs. VJM",SvB_A_BM,0)-1)</f>
        <v>319</v>
      </c>
      <c r="W22" s="181">
        <f>INDEX(SvB_A_WB,MATCH(STRG!$I$1,SvB_A_Region,0)+MATCH("1 Helfer",SvB_A_AN,0)-1,MATCH("164 Tschechien",SvB_A_Staat,0)+MATCH("Abw. rel. VJM",SvB_A_BM,0)-1)</f>
        <v>8.0170897209999996</v>
      </c>
    </row>
    <row r="23" spans="1:23" ht="15" customHeight="1">
      <c r="A23" s="171" t="s">
        <v>6</v>
      </c>
      <c r="B23" s="176">
        <f>INDEX(Alo_WB,MATCH(STRG!$G$1,Alo_Region,0)+MATCH(ALO_SvB!$A23,Alo_Merkmal,0)-1,MATCH(ALO_SvB!$B$8,Alo_Staat,0)+MATCH(STRG!$L$1,Alo_BM,0)-1)</f>
        <v>47645</v>
      </c>
      <c r="C23" s="297" t="s">
        <v>405</v>
      </c>
      <c r="D23" s="174" t="str">
        <f>IF(ISERROR(C23/INDEX(Alo_WB,MATCH(STRG!$G$1,Alo_Region,0)+MATCH(ALO_SvB!A23,Alo_Merkmal,0)-1,MATCH(ALO_SvB!$B$8,Alo_Staat,0)+MATCH(STRG!$L$1,Alo_BM,0))*100),"X",C23/INDEX(Alo_WB,MATCH(STRG!$G$1,Alo_Region,0)+MATCH(ALO_SvB!A23,Alo_Merkmal,0)-1,MATCH(ALO_SvB!$B$8,Alo_Staat,0)+MATCH(STRG!$L$1,Alo_BM,0))*100)</f>
        <v>X</v>
      </c>
      <c r="E23" s="3">
        <f>INDEX(Alo_WB,MATCH(STRG!$G$1,Alo_Region,0)+MATCH(ALO_SvB!$A23,Alo_Merkmal,0)-1,MATCH(ALO_SvB!$E$9,Alo_Staat,0)+MATCH(STRG!$L$1,Alo_BM,0)-1)</f>
        <v>366</v>
      </c>
      <c r="F23" s="168">
        <f t="shared" si="0"/>
        <v>0.76818134116906289</v>
      </c>
      <c r="G23" s="294" t="s">
        <v>405</v>
      </c>
      <c r="H23" s="182" t="str">
        <f>IF(ISERROR(G23/INDEX(Alo_WB,MATCH(STRG!$G$1,Alo_Region,0)+MATCH(ALO_SvB!A23,Alo_Merkmal,0)-1,MATCH(ALO_SvB!$E$9,Alo_Staat,0)+MATCH(STRG!$L$1,Alo_BM,0))*100),"X",G23/INDEX(Alo_WB,MATCH(STRG!$G$1,Alo_Region,0)+MATCH(ALO_SvB!A23,Alo_Merkmal,0)-1,MATCH(ALO_SvB!$E$9,Alo_Staat,0)+MATCH(STRG!$L$1,Alo_BM,0))*100)</f>
        <v>X</v>
      </c>
      <c r="I23" s="3">
        <f>INDEX(Alo_WB,MATCH(STRG!$G$1,Alo_Region,0)+MATCH(ALO_SvB!$A23,Alo_Merkmal,0)-1,MATCH(ALO_SvB!$I$9,Alo_Staat,0)+MATCH(STRG!$L$1,Alo_BM,0)-1)</f>
        <v>123</v>
      </c>
      <c r="J23" s="168">
        <f t="shared" si="1"/>
        <v>0.25815930317976704</v>
      </c>
      <c r="K23" s="294" t="s">
        <v>405</v>
      </c>
      <c r="L23" s="182" t="str">
        <f>IF(ISERROR(K23/INDEX(Alo_WB,MATCH(STRG!$G$1,Alo_Region,0)+MATCH(ALO_SvB!A23,Alo_Merkmal,0)-1,MATCH(ALO_SvB!$I$9,Alo_Staat,0)+MATCH(STRG!$L$1,Alo_BM,0))*100),"X",K23/INDEX(Alo_WB,MATCH(STRG!$G$1,Alo_Region,0)+MATCH(ALO_SvB!A23,Alo_Merkmal,0)-1,MATCH(ALO_SvB!$I$9,Alo_Staat,0)+MATCH(STRG!$L$1,Alo_BM,0))*100)</f>
        <v>X</v>
      </c>
      <c r="M23" s="176">
        <f>INDEX(SvB_A_WB,MATCH(STRG!$I$1,SvB_A_Region,0)+MATCH("2 Fachkraft",SvB_A_AN,0)-1,MATCH("Gesamt",SvB_A_Staat,0)+MATCH(ALO_SvB!M10,SvB_A_BM,0)-1)</f>
        <v>978573</v>
      </c>
      <c r="N23" s="294">
        <f>INDEX(SvB_A_WB,MATCH(STRG!$I$1,SvB_A_Region,0)+MATCH("2 Fachkraft",SvB_A_AN,0)-1,MATCH("Gesamt",SvB_A_Staat,0)+MATCH("Abw. abs. VJM",SvB_A_BM,0)-1)</f>
        <v>4565</v>
      </c>
      <c r="O23" s="181">
        <f>INDEX(SvB_A_WB,MATCH(STRG!$I$1,SvB_A_Region,0)+MATCH("2 Fachkraft",SvB_A_AN,0)-1,MATCH("Gesamt",SvB_A_Staat,0)+MATCH("Abw. rel. VJM",SvB_A_BM,0)-1)</f>
        <v>0.46868198210000001</v>
      </c>
      <c r="P23" s="176">
        <f>INDEX(SvB_A_WB,MATCH(STRG!$I$1,SvB_A_Region,0)+MATCH("2 Fachkraft",SvB_A_AN,0)-1,MATCH("152 Polen",SvB_A_Staat,0)+MATCH(ALO_SvB!P10,SvB_A_BM,0)-1)</f>
        <v>10794</v>
      </c>
      <c r="Q23" s="168">
        <f t="shared" si="2"/>
        <v>1.1030347250537262</v>
      </c>
      <c r="R23" s="294">
        <f>INDEX(SvB_A_WB,MATCH(STRG!$I$1,SvB_A_Region,0)+MATCH("2 Fachkraft",SvB_A_AN,0)-1,MATCH("152 Polen",SvB_A_Staat,0)+MATCH("Abw. abs. VJM",SvB_A_BM,0)-1)</f>
        <v>825</v>
      </c>
      <c r="S23" s="181">
        <f>INDEX(SvB_A_WB,MATCH(STRG!$I$1,SvB_A_Region,0)+MATCH("2 Fachkraft",SvB_A_AN,0)-1,MATCH("152 Polen",SvB_A_Staat,0)+MATCH("Abw. rel. VJM",SvB_A_BM,0)-1)</f>
        <v>8.2756545290000005</v>
      </c>
      <c r="T23" s="176">
        <f>INDEX(SvB_A_WB,MATCH(STRG!$I$1,SvB_A_Region,0)+MATCH("2 Fachkraft",SvB_A_AN,0)-1,MATCH("164 Tschechien",SvB_A_Staat,0)+MATCH(ALO_SvB!T10,SvB_A_BM,0)-1)</f>
        <v>6008</v>
      </c>
      <c r="U23" s="168">
        <f>IF(ISERROR(T23/M23*100),"X",T23/M23*100)</f>
        <v>0.61395521846607259</v>
      </c>
      <c r="V23" s="294">
        <f>INDEX(SvB_A_WB,MATCH(STRG!$I$1,SvB_A_Region,0)+MATCH("2 Fachkraft",SvB_A_AN,0)-1,MATCH("164 Tschechien",SvB_A_Staat,0)+MATCH("Abw. abs. VJM",SvB_A_BM,0)-1)</f>
        <v>694</v>
      </c>
      <c r="W23" s="181">
        <f>INDEX(SvB_A_WB,MATCH(STRG!$I$1,SvB_A_Region,0)+MATCH("2 Fachkraft",SvB_A_AN,0)-1,MATCH("164 Tschechien",SvB_A_Staat,0)+MATCH("Abw. rel. VJM",SvB_A_BM,0)-1)</f>
        <v>13.059841927000001</v>
      </c>
    </row>
    <row r="24" spans="1:23" ht="15" customHeight="1">
      <c r="A24" s="171" t="s">
        <v>7</v>
      </c>
      <c r="B24" s="176">
        <f>INDEX(Alo_WB,MATCH(STRG!$G$1,Alo_Region,0)+MATCH(ALO_SvB!$A24,Alo_Merkmal,0)-1,MATCH(ALO_SvB!$B$8,Alo_Staat,0)+MATCH(STRG!$L$1,Alo_BM,0)-1)</f>
        <v>6668</v>
      </c>
      <c r="C24" s="297">
        <f>IF(ISERROR(INDEX(Alo_WB,MATCH(STRG!$G$1,Alo_Region,0)+MATCH(ALO_SvB!A24,Alo_Merkmal,0)-1,MATCH(ALO_SvB!$B$8,Alo_Staat,0)+MATCH(STRG!$L$1,Alo_BM,0)-1)-INDEX(Alo_WB,MATCH(STRG!$G$1,Alo_Region,0)+MATCH(ALO_SvB!A24,Alo_Merkmal,0)-1,MATCH(ALO_SvB!$B$8,Alo_Staat,0)+MATCH(STRG!$L$1,Alo_BM,0))),"X",INDEX(Alo_WB,MATCH(STRG!$G$1,Alo_Region,0)+MATCH(ALO_SvB!A24,Alo_Merkmal,0)-1,MATCH(ALO_SvB!$B$8,Alo_Staat,0)+MATCH(STRG!$L$1,Alo_BM,0)-1)-INDEX(Alo_WB,MATCH(STRG!$G$1,Alo_Region,0)+MATCH(ALO_SvB!A24,Alo_Merkmal,0)-1,MATCH(ALO_SvB!$B$8,Alo_Staat,0)+MATCH(STRG!$L$1,Alo_BM,0)))</f>
        <v>1622</v>
      </c>
      <c r="D24" s="174">
        <f>IF(ISERROR(C24/INDEX(Alo_WB,MATCH(STRG!$G$1,Alo_Region,0)+MATCH(ALO_SvB!A24,Alo_Merkmal,0)-1,MATCH(ALO_SvB!$B$8,Alo_Staat,0)+MATCH(STRG!$L$1,Alo_BM,0))*100),"X",C24/INDEX(Alo_WB,MATCH(STRG!$G$1,Alo_Region,0)+MATCH(ALO_SvB!A24,Alo_Merkmal,0)-1,MATCH(ALO_SvB!$B$8,Alo_Staat,0)+MATCH(STRG!$L$1,Alo_BM,0))*100)</f>
        <v>32.144272691240587</v>
      </c>
      <c r="E24" s="3">
        <f>INDEX(Alo_WB,MATCH(STRG!$G$1,Alo_Region,0)+MATCH(ALO_SvB!$A24,Alo_Merkmal,0)-1,MATCH(ALO_SvB!$E$9,Alo_Staat,0)+MATCH(STRG!$L$1,Alo_BM,0)-1)</f>
        <v>40</v>
      </c>
      <c r="F24" s="168">
        <f t="shared" si="0"/>
        <v>0.59988002399520102</v>
      </c>
      <c r="G24" s="294">
        <f>IF(ISERROR(INDEX(Alo_WB,MATCH(STRG!$G$1,Alo_Region,0)+MATCH(ALO_SvB!A24,Alo_Merkmal,0)-1,MATCH(ALO_SvB!$E$9,Alo_Staat,0)+MATCH(STRG!$L$1,Alo_BM,0)-1)-INDEX(Alo_WB,MATCH(STRG!$G$1,Alo_Region,0)+MATCH(ALO_SvB!A24,Alo_Merkmal,0)-1,MATCH(ALO_SvB!$E$9,Alo_Staat,0)+MATCH(STRG!$L$1,Alo_BM,0))),"X",INDEX(Alo_WB,MATCH(STRG!$G$1,Alo_Region,0)+MATCH(ALO_SvB!A24,Alo_Merkmal,0)-1,MATCH(ALO_SvB!$E$9,Alo_Staat,0)+MATCH(STRG!$L$1,Alo_BM,0)-1)-INDEX(Alo_WB,MATCH(STRG!$G$1,Alo_Region,0)+MATCH(ALO_SvB!A24,Alo_Merkmal,0)-1,MATCH(ALO_SvB!$E$9,Alo_Staat,0)+MATCH(STRG!$L$1,Alo_BM,0)))</f>
        <v>12</v>
      </c>
      <c r="H24" s="182">
        <f>IF(ISERROR(G24/INDEX(Alo_WB,MATCH(STRG!$G$1,Alo_Region,0)+MATCH(ALO_SvB!A24,Alo_Merkmal,0)-1,MATCH(ALO_SvB!$E$9,Alo_Staat,0)+MATCH(STRG!$L$1,Alo_BM,0))*100),"X",G24/INDEX(Alo_WB,MATCH(STRG!$G$1,Alo_Region,0)+MATCH(ALO_SvB!A24,Alo_Merkmal,0)-1,MATCH(ALO_SvB!$E$9,Alo_Staat,0)+MATCH(STRG!$L$1,Alo_BM,0))*100)</f>
        <v>42.857142857142854</v>
      </c>
      <c r="I24" s="3">
        <f>INDEX(Alo_WB,MATCH(STRG!$G$1,Alo_Region,0)+MATCH(ALO_SvB!$A24,Alo_Merkmal,0)-1,MATCH(ALO_SvB!$I$9,Alo_Staat,0)+MATCH(STRG!$L$1,Alo_BM,0)-1)</f>
        <v>18</v>
      </c>
      <c r="J24" s="168">
        <f t="shared" si="1"/>
        <v>0.26994601079784042</v>
      </c>
      <c r="K24" s="294">
        <f>IF(ISERROR(INDEX(Alo_WB,MATCH(STRG!$G$1,Alo_Region,0)+MATCH(ALO_SvB!A24,Alo_Merkmal,0)-1,MATCH(ALO_SvB!$I$9,Alo_Staat,0)+MATCH(STRG!$L$1,Alo_BM,0)-1)-INDEX(Alo_WB,MATCH(STRG!$G$1,Alo_Region,0)+MATCH(ALO_SvB!A24,Alo_Merkmal,0)-1,MATCH(ALO_SvB!$I$9,Alo_Staat,0)+MATCH(STRG!$L$1,Alo_BM,0))),"X",INDEX(Alo_WB,MATCH(STRG!$G$1,Alo_Region,0)+MATCH(ALO_SvB!A24,Alo_Merkmal,0)-1,MATCH(ALO_SvB!$I$9,Alo_Staat,0)+MATCH(STRG!$L$1,Alo_BM,0)-1)-INDEX(Alo_WB,MATCH(STRG!$G$1,Alo_Region,0)+MATCH(ALO_SvB!A24,Alo_Merkmal,0)-1,MATCH(ALO_SvB!$I$9,Alo_Staat,0)+MATCH(STRG!$L$1,Alo_BM,0)))</f>
        <v>7</v>
      </c>
      <c r="L24" s="182">
        <f>IF(ISERROR(K24/INDEX(Alo_WB,MATCH(STRG!$G$1,Alo_Region,0)+MATCH(ALO_SvB!A24,Alo_Merkmal,0)-1,MATCH(ALO_SvB!$I$9,Alo_Staat,0)+MATCH(STRG!$L$1,Alo_BM,0))*100),"X",K24/INDEX(Alo_WB,MATCH(STRG!$G$1,Alo_Region,0)+MATCH(ALO_SvB!A24,Alo_Merkmal,0)-1,MATCH(ALO_SvB!$I$9,Alo_Staat,0)+MATCH(STRG!$L$1,Alo_BM,0))*100)</f>
        <v>63.636363636363633</v>
      </c>
      <c r="M24" s="176">
        <f>INDEX(SvB_A_WB,MATCH(STRG!$I$1,SvB_A_Region,0)+MATCH("3 Spezialist",SvB_A_AN,0)-1,MATCH("Gesamt",SvB_A_Staat,0)+MATCH(ALO_SvB!M10,SvB_A_BM,0)-1)</f>
        <v>198361</v>
      </c>
      <c r="N24" s="294">
        <f>INDEX(SvB_A_WB,MATCH(STRG!$I$1,SvB_A_Region,0)+MATCH("3 Spezialist",SvB_A_AN,0)-1,MATCH("Gesamt",SvB_A_Staat,0)+MATCH("Abw. abs. VJM",SvB_A_BM,0)-1)</f>
        <v>3891</v>
      </c>
      <c r="O24" s="181">
        <f>INDEX(SvB_A_WB,MATCH(STRG!$I$1,SvB_A_Region,0)+MATCH("3 Spezialist",SvB_A_AN,0)-1,MATCH("Gesamt",SvB_A_Staat,0)+MATCH("Abw. rel. VJM",SvB_A_BM,0)-1)</f>
        <v>2.0008227490000001</v>
      </c>
      <c r="P24" s="176">
        <f>INDEX(SvB_A_WB,MATCH(STRG!$I$1,SvB_A_Region,0)+MATCH("3 Spezialist",SvB_A_AN,0)-1,MATCH("152 Polen",SvB_A_Staat,0)+MATCH(ALO_SvB!P10,SvB_A_BM,0)-1)</f>
        <v>860</v>
      </c>
      <c r="Q24" s="168">
        <f t="shared" si="2"/>
        <v>0.43355296656096709</v>
      </c>
      <c r="R24" s="294">
        <f>INDEX(SvB_A_WB,MATCH(STRG!$I$1,SvB_A_Region,0)+MATCH("3 Spezialist",SvB_A_AN,0)-1,MATCH("152 Polen",SvB_A_Staat,0)+MATCH("Abw. abs. VJM",SvB_A_BM,0)-1)</f>
        <v>193</v>
      </c>
      <c r="S24" s="181">
        <f>INDEX(SvB_A_WB,MATCH(STRG!$I$1,SvB_A_Region,0)+MATCH("3 Spezialist",SvB_A_AN,0)-1,MATCH("152 Polen",SvB_A_Staat,0)+MATCH("Abw. rel. VJM",SvB_A_BM,0)-1)</f>
        <v>28.935532233899998</v>
      </c>
      <c r="T24" s="176">
        <f>INDEX(SvB_A_WB,MATCH(STRG!$I$1,SvB_A_Region,0)+MATCH("3 Spezialist",SvB_A_AN,0)-1,MATCH("164 Tschechien",SvB_A_Staat,0)+MATCH(ALO_SvB!T10,SvB_A_BM,0)-1)</f>
        <v>474</v>
      </c>
      <c r="U24" s="168">
        <f>IF(ISERROR(T24/M24*100),"X",T24/M24*100)</f>
        <v>0.23895826296499817</v>
      </c>
      <c r="V24" s="294">
        <f>INDEX(SvB_A_WB,MATCH(STRG!$I$1,SvB_A_Region,0)+MATCH("3 Spezialist",SvB_A_AN,0)-1,MATCH("164 Tschechien",SvB_A_Staat,0)+MATCH("Abw. abs. VJM",SvB_A_BM,0)-1)</f>
        <v>49</v>
      </c>
      <c r="W24" s="181">
        <f>INDEX(SvB_A_WB,MATCH(STRG!$I$1,SvB_A_Region,0)+MATCH("3 Spezialist",SvB_A_AN,0)-1,MATCH("164 Tschechien",SvB_A_Staat,0)+MATCH("Abw. rel. VJM",SvB_A_BM,0)-1)</f>
        <v>11.529411764700001</v>
      </c>
    </row>
    <row r="25" spans="1:23" ht="15" customHeight="1">
      <c r="A25" s="171" t="s">
        <v>8</v>
      </c>
      <c r="B25" s="176">
        <f>INDEX(Alo_WB,MATCH(STRG!$G$1,Alo_Region,0)+MATCH(ALO_SvB!$A25,Alo_Merkmal,0)-1,MATCH(ALO_SvB!$B$8,Alo_Staat,0)+MATCH(STRG!$L$1,Alo_BM,0)-1)</f>
        <v>8396</v>
      </c>
      <c r="C25" s="297">
        <f>IF(ISERROR(INDEX(Alo_WB,MATCH(STRG!$G$1,Alo_Region,0)+MATCH(ALO_SvB!A25,Alo_Merkmal,0)-1,MATCH(ALO_SvB!$B$8,Alo_Staat,0)+MATCH(STRG!$L$1,Alo_BM,0)-1)-INDEX(Alo_WB,MATCH(STRG!$G$1,Alo_Region,0)+MATCH(ALO_SvB!A25,Alo_Merkmal,0)-1,MATCH(ALO_SvB!$B$8,Alo_Staat,0)+MATCH(STRG!$L$1,Alo_BM,0))),"X",INDEX(Alo_WB,MATCH(STRG!$G$1,Alo_Region,0)+MATCH(ALO_SvB!A25,Alo_Merkmal,0)-1,MATCH(ALO_SvB!$B$8,Alo_Staat,0)+MATCH(STRG!$L$1,Alo_BM,0)-1)-INDEX(Alo_WB,MATCH(STRG!$G$1,Alo_Region,0)+MATCH(ALO_SvB!A25,Alo_Merkmal,0)-1,MATCH(ALO_SvB!$B$8,Alo_Staat,0)+MATCH(STRG!$L$1,Alo_BM,0)))</f>
        <v>2148</v>
      </c>
      <c r="D25" s="174">
        <f>IF(ISERROR(C25/INDEX(Alo_WB,MATCH(STRG!$G$1,Alo_Region,0)+MATCH(ALO_SvB!A25,Alo_Merkmal,0)-1,MATCH(ALO_SvB!$B$8,Alo_Staat,0)+MATCH(STRG!$L$1,Alo_BM,0))*100),"X",C25/INDEX(Alo_WB,MATCH(STRG!$G$1,Alo_Region,0)+MATCH(ALO_SvB!A25,Alo_Merkmal,0)-1,MATCH(ALO_SvB!$B$8,Alo_Staat,0)+MATCH(STRG!$L$1,Alo_BM,0))*100)</f>
        <v>34.379001280409732</v>
      </c>
      <c r="E25" s="3">
        <f>INDEX(Alo_WB,MATCH(STRG!$G$1,Alo_Region,0)+MATCH(ALO_SvB!$A25,Alo_Merkmal,0)-1,MATCH(ALO_SvB!$E$9,Alo_Staat,0)+MATCH(STRG!$L$1,Alo_BM,0)-1)</f>
        <v>57</v>
      </c>
      <c r="F25" s="168">
        <f t="shared" si="0"/>
        <v>0.67889471176750837</v>
      </c>
      <c r="G25" s="294">
        <f>IF(ISERROR(INDEX(Alo_WB,MATCH(STRG!$G$1,Alo_Region,0)+MATCH(ALO_SvB!A25,Alo_Merkmal,0)-1,MATCH(ALO_SvB!$E$9,Alo_Staat,0)+MATCH(STRG!$L$1,Alo_BM,0)-1)-INDEX(Alo_WB,MATCH(STRG!$G$1,Alo_Region,0)+MATCH(ALO_SvB!A25,Alo_Merkmal,0)-1,MATCH(ALO_SvB!$E$9,Alo_Staat,0)+MATCH(STRG!$L$1,Alo_BM,0))),"X",INDEX(Alo_WB,MATCH(STRG!$G$1,Alo_Region,0)+MATCH(ALO_SvB!A25,Alo_Merkmal,0)-1,MATCH(ALO_SvB!$E$9,Alo_Staat,0)+MATCH(STRG!$L$1,Alo_BM,0)-1)-INDEX(Alo_WB,MATCH(STRG!$G$1,Alo_Region,0)+MATCH(ALO_SvB!A25,Alo_Merkmal,0)-1,MATCH(ALO_SvB!$E$9,Alo_Staat,0)+MATCH(STRG!$L$1,Alo_BM,0)))</f>
        <v>8</v>
      </c>
      <c r="H25" s="182">
        <f>IF(ISERROR(G25/INDEX(Alo_WB,MATCH(STRG!$G$1,Alo_Region,0)+MATCH(ALO_SvB!A25,Alo_Merkmal,0)-1,MATCH(ALO_SvB!$E$9,Alo_Staat,0)+MATCH(STRG!$L$1,Alo_BM,0))*100),"X",G25/INDEX(Alo_WB,MATCH(STRG!$G$1,Alo_Region,0)+MATCH(ALO_SvB!A25,Alo_Merkmal,0)-1,MATCH(ALO_SvB!$E$9,Alo_Staat,0)+MATCH(STRG!$L$1,Alo_BM,0))*100)</f>
        <v>16.326530612244898</v>
      </c>
      <c r="I25" s="3">
        <f>INDEX(Alo_WB,MATCH(STRG!$G$1,Alo_Region,0)+MATCH(ALO_SvB!$A25,Alo_Merkmal,0)-1,MATCH(ALO_SvB!$I$9,Alo_Staat,0)+MATCH(STRG!$L$1,Alo_BM,0)-1)</f>
        <v>19</v>
      </c>
      <c r="J25" s="168">
        <f t="shared" si="1"/>
        <v>0.22629823725583612</v>
      </c>
      <c r="K25" s="294">
        <f>IF(ISERROR(INDEX(Alo_WB,MATCH(STRG!$G$1,Alo_Region,0)+MATCH(ALO_SvB!A25,Alo_Merkmal,0)-1,MATCH(ALO_SvB!$I$9,Alo_Staat,0)+MATCH(STRG!$L$1,Alo_BM,0)-1)-INDEX(Alo_WB,MATCH(STRG!$G$1,Alo_Region,0)+MATCH(ALO_SvB!A25,Alo_Merkmal,0)-1,MATCH(ALO_SvB!$I$9,Alo_Staat,0)+MATCH(STRG!$L$1,Alo_BM,0))),"X",INDEX(Alo_WB,MATCH(STRG!$G$1,Alo_Region,0)+MATCH(ALO_SvB!A25,Alo_Merkmal,0)-1,MATCH(ALO_SvB!$I$9,Alo_Staat,0)+MATCH(STRG!$L$1,Alo_BM,0)-1)-INDEX(Alo_WB,MATCH(STRG!$G$1,Alo_Region,0)+MATCH(ALO_SvB!A25,Alo_Merkmal,0)-1,MATCH(ALO_SvB!$I$9,Alo_Staat,0)+MATCH(STRG!$L$1,Alo_BM,0)))</f>
        <v>2</v>
      </c>
      <c r="L25" s="182">
        <f>IF(ISERROR(K25/INDEX(Alo_WB,MATCH(STRG!$G$1,Alo_Region,0)+MATCH(ALO_SvB!A25,Alo_Merkmal,0)-1,MATCH(ALO_SvB!$I$9,Alo_Staat,0)+MATCH(STRG!$L$1,Alo_BM,0))*100),"X",K25/INDEX(Alo_WB,MATCH(STRG!$G$1,Alo_Region,0)+MATCH(ALO_SvB!A25,Alo_Merkmal,0)-1,MATCH(ALO_SvB!$I$9,Alo_Staat,0)+MATCH(STRG!$L$1,Alo_BM,0))*100)</f>
        <v>11.76470588235294</v>
      </c>
      <c r="M25" s="176">
        <f>INDEX(SvB_A_WB,MATCH(STRG!$I$1,SvB_A_Region,0)+MATCH("4 Experte",SvB_A_AN,0)-1,MATCH("Gesamt",SvB_A_Staat,0)+MATCH(ALO_SvB!M10,SvB_A_BM,0)-1)</f>
        <v>221870</v>
      </c>
      <c r="N25" s="294">
        <f>INDEX(SvB_A_WB,MATCH(STRG!$I$1,SvB_A_Region,0)+MATCH("4 Experte",SvB_A_AN,0)-1,MATCH("Gesamt",SvB_A_Staat,0)+MATCH("Abw. abs. VJM",SvB_A_BM,0)-1)</f>
        <v>-785</v>
      </c>
      <c r="O25" s="181">
        <f>INDEX(SvB_A_WB,MATCH(STRG!$I$1,SvB_A_Region,0)+MATCH("4 Experte",SvB_A_AN,0)-1,MATCH("Gesamt",SvB_A_Staat,0)+MATCH("Abw. rel. VJM",SvB_A_BM,0)-1)</f>
        <v>-0.35256338279999999</v>
      </c>
      <c r="P25" s="176">
        <f>INDEX(SvB_A_WB,MATCH(STRG!$I$1,SvB_A_Region,0)+MATCH("4 Experte",SvB_A_AN,0)-1,MATCH("152 Polen",SvB_A_Staat,0)+MATCH(ALO_SvB!P10,SvB_A_BM,0)-1)</f>
        <v>1153</v>
      </c>
      <c r="Q25" s="168">
        <f t="shared" si="2"/>
        <v>0.51967368278721771</v>
      </c>
      <c r="R25" s="294">
        <f>INDEX(SvB_A_WB,MATCH(STRG!$I$1,SvB_A_Region,0)+MATCH("4 Experte",SvB_A_AN,0)-1,MATCH("152 Polen",SvB_A_Staat,0)+MATCH("Abw. abs. VJM",SvB_A_BM,0)-1)</f>
        <v>85</v>
      </c>
      <c r="S25" s="181">
        <f>INDEX(SvB_A_WB,MATCH(STRG!$I$1,SvB_A_Region,0)+MATCH("4 Experte",SvB_A_AN,0)-1,MATCH("152 Polen",SvB_A_Staat,0)+MATCH("Abw. rel. VJM",SvB_A_BM,0)-1)</f>
        <v>7.9588014980999997</v>
      </c>
      <c r="T25" s="176">
        <f>INDEX(SvB_A_WB,MATCH(STRG!$I$1,SvB_A_Region,0)+MATCH("4 Experte",SvB_A_AN,0)-1,MATCH("164 Tschechien",SvB_A_Staat,0)+MATCH(ALO_SvB!T10,SvB_A_BM,0)-1)</f>
        <v>790</v>
      </c>
      <c r="U25" s="168">
        <f>IF(ISERROR(T25/M25*100),"X",T25/M25*100)</f>
        <v>0.35606436201379182</v>
      </c>
      <c r="V25" s="294">
        <f>INDEX(SvB_A_WB,MATCH(STRG!$I$1,SvB_A_Region,0)+MATCH("4 Experte",SvB_A_AN,0)-1,MATCH("164 Tschechien",SvB_A_Staat,0)+MATCH("Abw. abs. VJM",SvB_A_BM,0)-1)</f>
        <v>41</v>
      </c>
      <c r="W25" s="181">
        <f>INDEX(SvB_A_WB,MATCH(STRG!$I$1,SvB_A_Region,0)+MATCH("4 Experte",SvB_A_AN,0)-1,MATCH("164 Tschechien",SvB_A_Staat,0)+MATCH("Abw. rel. VJM",SvB_A_BM,0)-1)</f>
        <v>5.4739652870000004</v>
      </c>
    </row>
    <row r="26" spans="1:23" ht="15" customHeight="1">
      <c r="A26" s="172" t="s">
        <v>146</v>
      </c>
      <c r="B26" s="190">
        <f>INDEX(Alo_WB,MATCH(STRG!$G$1,Alo_Region,0)+MATCH("Ohne Angabe",Alo_Merkmal,0)-1,MATCH(ALO_SvB!$B$8,Alo_Staat,0)+MATCH(STRG!$L$1,Alo_BM,0)-1)</f>
        <v>3440</v>
      </c>
      <c r="C26" s="298">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861</v>
      </c>
      <c r="D26" s="183">
        <f>IF(ISERROR(C26/INDEX(Alo_WB,MATCH(STRG!$G$1,Alo_Region,0)+MATCH("Ohne Angabe",Alo_Merkmal,0)-1,MATCH(ALO_SvB!$B$8,Alo_Staat,0)+MATCH(STRG!$L$1,Alo_BM,0))*100),"X",C26/INDEX(Alo_WB,MATCH(STRG!$G$1,Alo_Region,0)+MATCH("Ohne Angabe",Alo_Merkmal,0)-1,MATCH(ALO_SvB!$B$8,Alo_Staat,0)+MATCH(STRG!$L$1,Alo_BM,0))*100)</f>
        <v>33.385032958511054</v>
      </c>
      <c r="E26" s="184">
        <f>INDEX(Alo_WB,MATCH(STRG!$G$1,Alo_Region,0)+MATCH("Ohne Angabe",Alo_Merkmal,0)-1,MATCH(ALO_SvB!$E$9,Alo_Staat,0)+MATCH(STRG!$L$1,Alo_BM,0)-1)</f>
        <v>44</v>
      </c>
      <c r="F26" s="169">
        <f t="shared" si="0"/>
        <v>1.2790697674418605</v>
      </c>
      <c r="G26" s="295">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25</v>
      </c>
      <c r="H26" s="185">
        <f>IF(ISERROR(G26/INDEX(Alo_WB,MATCH(STRG!$G$1,Alo_Region,0)+MATCH("Ohne Angabe",Alo_Merkmal,0)-1,MATCH(ALO_SvB!$E$9,Alo_Staat,0)+MATCH(STRG!$L$1,Alo_BM,0))*100),"X",G26/INDEX(Alo_WB,MATCH(STRG!$G$1,Alo_Region,0)+MATCH("Ohne Angabe",Alo_Merkmal,0)-1,MATCH(ALO_SvB!$E$9,Alo_Staat,0)+MATCH(STRG!$L$1,Alo_BM,0))*100)</f>
        <v>131.57894736842107</v>
      </c>
      <c r="I26" s="184" t="str">
        <f>INDEX(Alo_WB,MATCH(STRG!$G$1,Alo_Region,0)+MATCH("Ohne Angabe",Alo_Merkmal,0)-1,MATCH(ALO_SvB!$I$9,Alo_Staat,0)+MATCH(STRG!$L$1,Alo_BM,0)-1)</f>
        <v>*</v>
      </c>
      <c r="J26" s="169" t="str">
        <f t="shared" si="1"/>
        <v>X</v>
      </c>
      <c r="K26" s="295"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6" s="185" t="str">
        <f>IF(ISERROR(K26/INDEX(Alo_WB,MATCH(STRG!$G$1,Alo_Region,0)+MATCH("Ohne Angabe",Alo_Merkmal,0)-1,MATCH(ALO_SvB!$I$9,Alo_Staat,0)+MATCH(STRG!$L$1,Alo_BM,0))*100),"X",K26/INDEX(Alo_WB,MATCH(STRG!$G$1,Alo_Region,0)+MATCH("Ohne Angabe",Alo_Merkmal,0)-1,MATCH(ALO_SvB!$I$9,Alo_Staat,0)+MATCH(STRG!$L$1,Alo_BM,0))*100)</f>
        <v>X</v>
      </c>
      <c r="M26" s="190">
        <f>INDEX(SvB_A_WB,MATCH(STRG!$I$1,SvB_A_Region,0)+MATCH("Keine Angabe",SvB_A_AN,0)-1,MATCH("Gesamt",SvB_A_Staat,0)+MATCH(ALO_SvB!M10,SvB_A_BM,0)-1)</f>
        <v>10158</v>
      </c>
      <c r="N26" s="295">
        <f>INDEX(SvB_A_WB,MATCH(STRG!$I$1,SvB_A_Region,0)+MATCH("Keine Angabe",SvB_A_AN,0)-1,MATCH("Gesamt",SvB_A_Staat,0)+MATCH("Abw. abs. VJM",SvB_A_BM,0)-1)</f>
        <v>-114</v>
      </c>
      <c r="O26" s="191">
        <f>INDEX(SvB_A_WB,MATCH(STRG!$I$1,SvB_A_Region,0)+MATCH("Keine Angabe",SvB_A_AN,0)-1,MATCH("Gesamt",SvB_A_Staat,0)+MATCH("Abw. rel. VJM",SvB_A_BM,0)-1)</f>
        <v>-1.1098130841</v>
      </c>
      <c r="P26" s="190" t="str">
        <f>INDEX(SvB_A_WB,MATCH(STRG!$I$1,SvB_A_Region,0)+MATCH("Keine Angabe",SvB_A_AN,0)-1,MATCH("152 Polen",SvB_A_Staat,0)+MATCH(ALO_SvB!P10,SvB_A_BM,0)-1)</f>
        <v>*</v>
      </c>
      <c r="Q26" s="169" t="str">
        <f t="shared" si="2"/>
        <v>X</v>
      </c>
      <c r="R26" s="295" t="str">
        <f>INDEX(SvB_A_WB,MATCH(STRG!$I$1,SvB_A_Region,0)+MATCH("Keine Angabe",SvB_A_AN,0)-1,MATCH("152 Polen",SvB_A_Staat,0)+MATCH("Abw. abs. VJM",SvB_A_BM,0)-1)</f>
        <v>*</v>
      </c>
      <c r="S26" s="191">
        <f>INDEX(SvB_A_WB,MATCH(STRG!$I$1,SvB_A_Region,0)+MATCH("Keine Angabe",SvB_A_AN,0)-1,MATCH("152 Polen",SvB_A_Staat,0)+MATCH("Abw. rel. VJM",SvB_A_BM,0)-1)</f>
        <v>-50</v>
      </c>
      <c r="T26" s="190">
        <f>INDEX(SvB_A_WB,MATCH(STRG!$I$1,SvB_A_Region,0)+MATCH("Keine Angabe",SvB_A_AN,0)-1,MATCH("164 Tschechien",SvB_A_Staat,0)+MATCH(ALO_SvB!T10,SvB_A_BM,0)-1)</f>
        <v>0</v>
      </c>
      <c r="U26" s="169">
        <f>IF(ISERROR(T26/M26*100),"X",T26/M26*100)</f>
        <v>0</v>
      </c>
      <c r="V26" s="295" t="str">
        <f>INDEX(SvB_A_WB,MATCH(STRG!$I$1,SvB_A_Region,0)+MATCH("Keine Angabe",SvB_A_AN,0)-1,MATCH("164 Tschechien",SvB_A_Staat,0)+MATCH("Abw. abs. VJM",SvB_A_BM,0)-1)</f>
        <v>*</v>
      </c>
      <c r="W26" s="191" t="str">
        <f>INDEX(SvB_A_WB,MATCH(STRG!$I$1,SvB_A_Region,0)+MATCH("Keine Angabe",SvB_A_AN,0)-1,MATCH("164 Tschechien",SvB_A_Staat,0)+MATCH("Abw. rel. VJM",SvB_A_BM,0)-1)</f>
        <v>*</v>
      </c>
    </row>
    <row r="27" spans="1:23" ht="11.25" customHeight="1">
      <c r="A27" s="156" t="s">
        <v>433</v>
      </c>
      <c r="B27" s="53"/>
      <c r="C27" s="53"/>
      <c r="D27" s="53"/>
      <c r="E27" s="53"/>
      <c r="F27" s="53"/>
      <c r="G27" s="53"/>
      <c r="H27" s="53"/>
      <c r="I27" s="53"/>
      <c r="J27" s="53"/>
      <c r="K27" s="53"/>
      <c r="W27" s="55" t="s">
        <v>17</v>
      </c>
    </row>
    <row r="28" spans="1:23" ht="11.25" customHeight="1"/>
    <row r="29" spans="1:23" ht="11.25" customHeight="1">
      <c r="A29" s="390" t="s">
        <v>298</v>
      </c>
      <c r="B29" s="390"/>
      <c r="C29" s="390"/>
      <c r="D29" s="390"/>
      <c r="E29" s="390"/>
      <c r="F29" s="390"/>
      <c r="G29" s="390"/>
      <c r="H29" s="390"/>
      <c r="I29" s="390"/>
      <c r="J29" s="390"/>
      <c r="K29" s="390"/>
      <c r="L29" s="390"/>
      <c r="M29" s="390"/>
      <c r="N29" s="390"/>
      <c r="O29" s="390"/>
      <c r="P29" s="390"/>
      <c r="Q29" s="390"/>
      <c r="R29" s="390"/>
      <c r="S29" s="390"/>
      <c r="T29" s="390"/>
      <c r="U29" s="390"/>
      <c r="V29" s="390"/>
      <c r="W29" s="390"/>
    </row>
    <row r="30" spans="1:23" ht="45.75" customHeight="1">
      <c r="A30" s="390" t="s">
        <v>401</v>
      </c>
      <c r="B30" s="390"/>
      <c r="C30" s="390"/>
      <c r="D30" s="390"/>
      <c r="E30" s="390"/>
      <c r="F30" s="390"/>
      <c r="G30" s="390"/>
      <c r="H30" s="390"/>
      <c r="I30" s="390"/>
      <c r="J30" s="390"/>
      <c r="K30" s="390"/>
      <c r="L30" s="390"/>
      <c r="M30" s="390"/>
      <c r="N30" s="390"/>
      <c r="O30" s="390"/>
      <c r="P30" s="390"/>
      <c r="Q30" s="390"/>
      <c r="R30" s="390"/>
      <c r="S30" s="390"/>
      <c r="T30" s="390"/>
      <c r="U30" s="390"/>
      <c r="V30" s="390"/>
      <c r="W30" s="390"/>
    </row>
    <row r="31" spans="1:23" ht="11.25" customHeight="1">
      <c r="A31" s="390" t="s">
        <v>97</v>
      </c>
      <c r="B31" s="390"/>
      <c r="C31" s="390"/>
      <c r="D31" s="390"/>
      <c r="E31" s="390"/>
      <c r="F31" s="390"/>
      <c r="G31" s="390"/>
      <c r="H31" s="390"/>
      <c r="I31" s="390"/>
      <c r="J31" s="390"/>
      <c r="K31" s="390"/>
      <c r="L31" s="390"/>
      <c r="M31" s="390"/>
      <c r="N31" s="390"/>
      <c r="O31" s="390"/>
      <c r="P31" s="390"/>
      <c r="Q31" s="390"/>
      <c r="R31" s="390"/>
      <c r="S31" s="390"/>
      <c r="T31" s="390"/>
      <c r="U31" s="390"/>
      <c r="V31" s="390"/>
      <c r="W31" s="390"/>
    </row>
    <row r="32" spans="1:23">
      <c r="A32" s="390" t="str">
        <f>IF(COUNTIF($B$13:$C$26,"x")&gt;0,"x) Bei unvollständigen oder unplausiblen Datenlieferungen zugelassener kommunaler Träger (zkT) werden nicht alle Merkmale geschätzt. Sie werden in diesem Fall der Ausprägung ""keine/ohne Angabe"" zugeordnet."&amp;" Näheres kann den Methodischen Hinweisen "&amp;"""Schätzungen in der Statistik der Arbeitslosen und Arbeitsuchenden"""&amp;" entnommen werden."," ")</f>
        <v>x) Bei unvollständigen oder unplausiblen Datenlieferungen zugelassener kommunaler Träger (zkT) werden nicht alle Merkmale geschätzt. Sie werden in diesem Fall der Ausprägung "keine/ohne Angabe" zugeordnet. Näheres kann den Methodischen Hinweisen "Schätzungen in der Statistik der Arbeitslosen und Arbeitsuchenden" entnommen werden.</v>
      </c>
      <c r="B32" s="390"/>
      <c r="C32" s="390"/>
      <c r="D32" s="390"/>
      <c r="E32" s="390"/>
      <c r="F32" s="390"/>
      <c r="G32" s="390"/>
      <c r="H32" s="390"/>
      <c r="I32" s="390"/>
      <c r="J32" s="390"/>
      <c r="K32" s="390"/>
      <c r="L32" s="390"/>
      <c r="M32" s="390"/>
      <c r="N32" s="390"/>
      <c r="O32" s="390"/>
      <c r="P32" s="390"/>
      <c r="Q32" s="390"/>
      <c r="R32" s="390"/>
      <c r="S32" s="390"/>
      <c r="T32" s="390"/>
      <c r="U32" s="390"/>
      <c r="V32" s="390"/>
      <c r="W32" s="390"/>
    </row>
  </sheetData>
  <mergeCells count="32">
    <mergeCell ref="A30:W30"/>
    <mergeCell ref="K10:L10"/>
    <mergeCell ref="B7:L7"/>
    <mergeCell ref="M7:W7"/>
    <mergeCell ref="M8:O9"/>
    <mergeCell ref="P8:W8"/>
    <mergeCell ref="P9:S9"/>
    <mergeCell ref="T9:W9"/>
    <mergeCell ref="I9:L9"/>
    <mergeCell ref="U10:U11"/>
    <mergeCell ref="M10:M11"/>
    <mergeCell ref="N10:O10"/>
    <mergeCell ref="P10:P11"/>
    <mergeCell ref="Q10:Q11"/>
    <mergeCell ref="R10:S10"/>
    <mergeCell ref="T10:T11"/>
    <mergeCell ref="A32:W32"/>
    <mergeCell ref="A31:W31"/>
    <mergeCell ref="A29:W29"/>
    <mergeCell ref="A7:A12"/>
    <mergeCell ref="A3:W3"/>
    <mergeCell ref="V10:W10"/>
    <mergeCell ref="B8:D9"/>
    <mergeCell ref="C10:D10"/>
    <mergeCell ref="B10:B11"/>
    <mergeCell ref="E8:L8"/>
    <mergeCell ref="E9:H9"/>
    <mergeCell ref="E10:E11"/>
    <mergeCell ref="F10:F11"/>
    <mergeCell ref="G10:H10"/>
    <mergeCell ref="I10:I11"/>
    <mergeCell ref="J10:J11"/>
  </mergeCells>
  <printOptions horizontalCentered="1"/>
  <pageMargins left="0.31496062992125984" right="0.19685039370078741" top="0.39370078740157483" bottom="0.39370078740157483" header="0.51181102362204722" footer="0.51181102362204722"/>
  <pageSetup paperSize="9" scale="70"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0</xdr:col>
                    <xdr:colOff>28575</xdr:colOff>
                    <xdr:row>3</xdr:row>
                    <xdr:rowOff>19050</xdr:rowOff>
                  </from>
                  <to>
                    <xdr:col>0</xdr:col>
                    <xdr:colOff>1885950</xdr:colOff>
                    <xdr:row>3</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59999389629810485"/>
  </sheetPr>
  <dimension ref="A1:I34"/>
  <sheetViews>
    <sheetView showGridLines="0" zoomScaleNormal="100" workbookViewId="0"/>
  </sheetViews>
  <sheetFormatPr baseColWidth="10" defaultRowHeight="14.25"/>
  <cols>
    <col min="1" max="1" width="12.875" customWidth="1"/>
    <col min="7" max="7" width="11.125" customWidth="1"/>
    <col min="8" max="8" width="4.25" customWidth="1"/>
    <col min="9" max="9" width="7.125" customWidth="1"/>
  </cols>
  <sheetData>
    <row r="1" spans="1:9" ht="33.75" customHeight="1">
      <c r="A1" s="304"/>
      <c r="B1" s="304"/>
      <c r="C1" s="304"/>
      <c r="D1" s="304"/>
      <c r="E1" s="304"/>
      <c r="F1" s="304"/>
      <c r="G1" s="304"/>
      <c r="H1" s="304"/>
      <c r="I1" s="305" t="s">
        <v>16</v>
      </c>
    </row>
    <row r="3" spans="1:9">
      <c r="A3" s="394" t="s">
        <v>406</v>
      </c>
      <c r="B3" s="413"/>
      <c r="C3" s="413"/>
      <c r="D3" s="413"/>
      <c r="E3" s="413"/>
      <c r="F3" s="413"/>
      <c r="G3" s="413"/>
      <c r="H3" s="413"/>
      <c r="I3" s="413"/>
    </row>
    <row r="4" spans="1:9" ht="11.25" customHeight="1">
      <c r="A4" s="8" t="s">
        <v>133</v>
      </c>
      <c r="B4" s="1"/>
      <c r="C4" s="1"/>
      <c r="D4" s="1"/>
      <c r="E4" s="1"/>
      <c r="F4" s="1"/>
      <c r="G4" s="1"/>
      <c r="H4" s="1"/>
      <c r="I4" s="1"/>
    </row>
    <row r="5" spans="1:9" ht="11.25" customHeight="1">
      <c r="A5" s="7" t="s">
        <v>408</v>
      </c>
      <c r="B5" s="1"/>
      <c r="C5" s="1"/>
      <c r="D5" s="1"/>
      <c r="E5" s="53"/>
      <c r="F5" s="1"/>
      <c r="G5" s="1"/>
      <c r="H5" s="1"/>
      <c r="I5" s="1"/>
    </row>
    <row r="6" spans="1:9">
      <c r="A6" s="103"/>
    </row>
    <row r="28" spans="7:9">
      <c r="G28" s="106"/>
      <c r="H28" s="108" t="s">
        <v>144</v>
      </c>
      <c r="I28" s="107">
        <v>0.2</v>
      </c>
    </row>
    <row r="29" spans="7:9">
      <c r="G29" s="106">
        <v>0.3</v>
      </c>
      <c r="H29" s="108" t="s">
        <v>144</v>
      </c>
      <c r="I29" s="107">
        <v>0.5</v>
      </c>
    </row>
    <row r="30" spans="7:9">
      <c r="G30" s="106">
        <v>0.6</v>
      </c>
      <c r="H30" s="108" t="s">
        <v>144</v>
      </c>
      <c r="I30" s="107">
        <v>1.1000000000000001</v>
      </c>
    </row>
    <row r="31" spans="7:9">
      <c r="G31" s="106">
        <v>1.2</v>
      </c>
      <c r="H31" s="108" t="s">
        <v>144</v>
      </c>
      <c r="I31" s="107">
        <v>2.2999999999999998</v>
      </c>
    </row>
    <row r="32" spans="7:9">
      <c r="H32" s="108" t="s">
        <v>145</v>
      </c>
      <c r="I32" s="107">
        <v>2.2999999999999998</v>
      </c>
    </row>
    <row r="34" spans="1:9">
      <c r="A34" s="414" t="s">
        <v>433</v>
      </c>
      <c r="B34" s="414"/>
      <c r="C34" s="414"/>
      <c r="D34" s="414"/>
      <c r="I34" s="55" t="s">
        <v>17</v>
      </c>
    </row>
  </sheetData>
  <mergeCells count="2">
    <mergeCell ref="A3:I3"/>
    <mergeCell ref="A34:D34"/>
  </mergeCells>
  <printOptions horizontalCentered="1"/>
  <pageMargins left="0.70866141732283472" right="0.51181102362204722" top="0.39370078740157483" bottom="0.39370078740157483"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59999389629810485"/>
    <pageSetUpPr fitToPage="1"/>
  </sheetPr>
  <dimension ref="A1:J34"/>
  <sheetViews>
    <sheetView showGridLines="0" zoomScaleNormal="100" workbookViewId="0"/>
  </sheetViews>
  <sheetFormatPr baseColWidth="10" defaultRowHeight="14.25"/>
  <cols>
    <col min="7" max="7" width="11.125" customWidth="1"/>
    <col min="8" max="8" width="4.25" customWidth="1"/>
    <col min="9" max="9" width="7.125" customWidth="1"/>
    <col min="10" max="10" width="11.875" customWidth="1"/>
  </cols>
  <sheetData>
    <row r="1" spans="1:10" ht="33.75" customHeight="1">
      <c r="A1" s="304"/>
      <c r="B1" s="304"/>
      <c r="C1" s="304"/>
      <c r="D1" s="304"/>
      <c r="E1" s="304"/>
      <c r="F1" s="304"/>
      <c r="G1" s="304"/>
      <c r="H1" s="304"/>
      <c r="I1" s="305" t="s">
        <v>16</v>
      </c>
    </row>
    <row r="3" spans="1:10">
      <c r="A3" s="394" t="s">
        <v>407</v>
      </c>
      <c r="B3" s="413"/>
      <c r="C3" s="413"/>
      <c r="D3" s="413"/>
      <c r="E3" s="413"/>
      <c r="F3" s="413"/>
      <c r="G3" s="413"/>
      <c r="H3" s="413"/>
      <c r="I3" s="413"/>
      <c r="J3" s="413"/>
    </row>
    <row r="4" spans="1:10" ht="11.25" customHeight="1">
      <c r="A4" s="8" t="s">
        <v>133</v>
      </c>
      <c r="B4" s="1"/>
      <c r="C4" s="1"/>
      <c r="D4" s="1"/>
      <c r="E4" s="1"/>
      <c r="F4" s="1"/>
      <c r="G4" s="1"/>
      <c r="H4" s="1"/>
      <c r="I4" s="1"/>
      <c r="J4" s="1"/>
    </row>
    <row r="5" spans="1:10" ht="11.25" customHeight="1">
      <c r="A5" s="7" t="s">
        <v>408</v>
      </c>
      <c r="B5" s="1"/>
      <c r="C5" s="1"/>
      <c r="D5" s="1"/>
      <c r="E5" s="53"/>
      <c r="F5" s="1"/>
      <c r="G5" s="1"/>
      <c r="H5" s="1"/>
      <c r="I5" s="1"/>
      <c r="J5" s="1"/>
    </row>
    <row r="28" spans="7:9">
      <c r="G28" s="106"/>
      <c r="H28" s="108" t="s">
        <v>144</v>
      </c>
      <c r="I28" s="107">
        <v>0.2</v>
      </c>
    </row>
    <row r="29" spans="7:9">
      <c r="G29" s="106">
        <v>0.3</v>
      </c>
      <c r="H29" s="108" t="s">
        <v>144</v>
      </c>
      <c r="I29" s="107">
        <v>0.5</v>
      </c>
    </row>
    <row r="30" spans="7:9">
      <c r="G30" s="106">
        <v>0.6</v>
      </c>
      <c r="H30" s="108" t="s">
        <v>144</v>
      </c>
      <c r="I30" s="107">
        <v>1.1000000000000001</v>
      </c>
    </row>
    <row r="31" spans="7:9">
      <c r="G31" s="106">
        <v>1.2</v>
      </c>
      <c r="H31" s="108" t="s">
        <v>144</v>
      </c>
      <c r="I31" s="107">
        <v>2.2999999999999998</v>
      </c>
    </row>
    <row r="32" spans="7:9">
      <c r="H32" s="108" t="s">
        <v>145</v>
      </c>
      <c r="I32" s="107">
        <v>2.2999999999999998</v>
      </c>
    </row>
    <row r="34" spans="1:9">
      <c r="A34" s="414" t="s">
        <v>433</v>
      </c>
      <c r="B34" s="414"/>
      <c r="C34" s="414"/>
      <c r="D34" s="414"/>
      <c r="I34" s="55" t="s">
        <v>17</v>
      </c>
    </row>
  </sheetData>
  <mergeCells count="2">
    <mergeCell ref="A3:J3"/>
    <mergeCell ref="A34:D34"/>
  </mergeCells>
  <printOptions horizontalCentered="1"/>
  <pageMargins left="0.70866141732283472" right="0.51181102362204722"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31</vt:i4>
      </vt:variant>
    </vt:vector>
  </HeadingPairs>
  <TitlesOfParts>
    <vt:vector size="50" baseType="lpstr">
      <vt:lpstr>Impressum</vt:lpstr>
      <vt:lpstr>Inhaltsverzeichnis</vt:lpstr>
      <vt:lpstr>ALO_SvB</vt:lpstr>
      <vt:lpstr>Karte_ALO_Polen</vt:lpstr>
      <vt:lpstr>Karte_ALO_Tschechen</vt:lpstr>
      <vt:lpstr>Karte_SvB_Polen</vt:lpstr>
      <vt:lpstr>Karte_SvB_Tschechen</vt:lpstr>
      <vt:lpstr>Pendler</vt:lpstr>
      <vt:lpstr>Karte_Pendler_Polen</vt:lpstr>
      <vt:lpstr>Karte_Pendler_Tschechen</vt:lpstr>
      <vt:lpstr>Hinweis_Alo_Asu</vt:lpstr>
      <vt:lpstr>Hinweise_SVB_GB</vt:lpstr>
      <vt:lpstr>Hinweise_Pendler</vt:lpstr>
      <vt:lpstr>Meth.Hinweis_Anforderungsniveau</vt:lpstr>
      <vt:lpstr>Hinweise Berufe</vt:lpstr>
      <vt:lpstr>Hinweise Berufe KldB</vt:lpstr>
      <vt:lpstr>Übersicht_Berufssektoren</vt:lpstr>
      <vt:lpstr>Meth. Hinweis_Schätzungen</vt:lpstr>
      <vt:lpstr>Statistik-Infoseite</vt:lpstr>
      <vt:lpstr>Alo_BM</vt:lpstr>
      <vt:lpstr>Alo_Merkmal</vt:lpstr>
      <vt:lpstr>Alo_Region</vt:lpstr>
      <vt:lpstr>Alo_Staat</vt:lpstr>
      <vt:lpstr>Alo_WB</vt:lpstr>
      <vt:lpstr>ALO_SvB!Druckbereich</vt:lpstr>
      <vt:lpstr>Hinweis_Alo_Asu!Druckbereich</vt:lpstr>
      <vt:lpstr>'Hinweise Berufe'!Druckbereich</vt:lpstr>
      <vt:lpstr>Hinweise_Pendler!Druckbereich</vt:lpstr>
      <vt:lpstr>Hinweise_SVB_GB!Druckbereich</vt:lpstr>
      <vt:lpstr>Impressum!Druckbereich</vt:lpstr>
      <vt:lpstr>Inhaltsverzeichnis!Druckbereich</vt:lpstr>
      <vt:lpstr>Karte_ALO_Tschechen!Druckbereich</vt:lpstr>
      <vt:lpstr>Karte_SvB_Polen!Druckbereich</vt:lpstr>
      <vt:lpstr>'Meth. Hinweis_Schätzungen'!Druckbereich</vt:lpstr>
      <vt:lpstr>Meth.Hinweis_Anforderungsniveau!Druckbereich</vt:lpstr>
      <vt:lpstr>'Statistik-Infoseite'!Druckbereich</vt:lpstr>
      <vt:lpstr>ALO_SvB!Drucktitel</vt:lpstr>
      <vt:lpstr>Hinweis_Alo_Asu!Drucktitel</vt:lpstr>
      <vt:lpstr>Hinweise_SVB_GB!Drucktitel</vt:lpstr>
      <vt:lpstr>'Meth. Hinweis_Schätzungen'!Drucktitel</vt:lpstr>
      <vt:lpstr>SvB_A_AN</vt:lpstr>
      <vt:lpstr>SvB_A_BM</vt:lpstr>
      <vt:lpstr>SvB_A_Region</vt:lpstr>
      <vt:lpstr>SvB_A_Staat</vt:lpstr>
      <vt:lpstr>SvB_A_WB</vt:lpstr>
      <vt:lpstr>SvB_B_BM</vt:lpstr>
      <vt:lpstr>SvB_B_Region</vt:lpstr>
      <vt:lpstr>SvB_B_Sektor</vt:lpstr>
      <vt:lpstr>SvB_B_Staat</vt:lpstr>
      <vt:lpstr>SvB_B_WB</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StruebinE</dc:creator>
  <cp:lastModifiedBy>NendelA001</cp:lastModifiedBy>
  <cp:lastPrinted>2019-07-16T07:58:49Z</cp:lastPrinted>
  <dcterms:created xsi:type="dcterms:W3CDTF">2015-07-27T10:45:54Z</dcterms:created>
  <dcterms:modified xsi:type="dcterms:W3CDTF">2020-07-15T10:02:32Z</dcterms:modified>
</cp:coreProperties>
</file>