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Europapolitik\EURES-TriRegio\2019\Statistik\"/>
    </mc:Choice>
  </mc:AlternateContent>
  <bookViews>
    <workbookView xWindow="0" yWindow="0" windowWidth="28800" windowHeight="10635" tabRatio="920" firstSheet="4" activeTab="4"/>
  </bookViews>
  <sheets>
    <sheet name="Roh_Alo" sheetId="41" state="veryHidden" r:id="rId1"/>
    <sheet name="Roh_SvB_Berufssektor" sheetId="30" state="veryHidden" r:id="rId2"/>
    <sheet name="Roh_SvB_Anforderung" sheetId="31" state="veryHidden" r:id="rId3"/>
    <sheet name="STRG" sheetId="40" state="veryHidden" r:id="rId4"/>
    <sheet name="Impressum" sheetId="57" r:id="rId5"/>
    <sheet name="Inhaltsverzeichnis" sheetId="28" r:id="rId6"/>
    <sheet name="ALO_SvB" sheetId="4" r:id="rId7"/>
    <sheet name="Karte_ALO_Polen" sheetId="16" r:id="rId8"/>
    <sheet name="Karte_ALO_Tschechen" sheetId="17" r:id="rId9"/>
    <sheet name="Karte_SvB_Polen" sheetId="22" r:id="rId10"/>
    <sheet name="Karte_SvB_Tschechen" sheetId="23" r:id="rId11"/>
    <sheet name="Pendler" sheetId="18" r:id="rId12"/>
    <sheet name="Karte_Pendler_Polen" sheetId="19" r:id="rId13"/>
    <sheet name="Karte_Pendler_Tschechen" sheetId="20" r:id="rId14"/>
    <sheet name="Hinweis_Alo_Asu" sheetId="85" r:id="rId15"/>
    <sheet name="Meth_Hinw_Anforderungsniveau" sheetId="5" r:id="rId16"/>
    <sheet name="Hinweise Berufe" sheetId="7" r:id="rId17"/>
    <sheet name="Hinweise Berufe KldB" sheetId="68" r:id="rId18"/>
    <sheet name="Übersicht_Berufssektoren" sheetId="39" r:id="rId19"/>
    <sheet name="Hinweise SVB GB" sheetId="81" r:id="rId20"/>
    <sheet name="Hinweise_Pendler" sheetId="89" r:id="rId21"/>
    <sheet name="Meth. Hinweis_Schätzungen" sheetId="88" r:id="rId22"/>
    <sheet name="Statistik-Infoseite" sheetId="83" r:id="rId23"/>
  </sheets>
  <definedNames>
    <definedName name="Alo_BM">Roh_Alo!$D$16:$I$16</definedName>
    <definedName name="Alo_Merkmal">Roh_Alo!$B$18:$B$28</definedName>
    <definedName name="Alo_Region">Roh_Alo!$A$18:$A$182</definedName>
    <definedName name="Alo_Staat">Roh_Alo!$D$15:$I$15</definedName>
    <definedName name="Alo_WB">Roh_Alo!$D$18:$I$182</definedName>
    <definedName name="DM">1.95583</definedName>
    <definedName name="_xlnm.Print_Area" localSheetId="6">ALO_SvB!$A$1:$W$30</definedName>
    <definedName name="_xlnm.Print_Area" localSheetId="14">Hinweis_Alo_Asu!$A$1:$B$13</definedName>
    <definedName name="_xlnm.Print_Area" localSheetId="16">'Hinweise Berufe'!$A$1:$H$57</definedName>
    <definedName name="_xlnm.Print_Area" localSheetId="20">Hinweise_Pendler!$A$1:$B$9</definedName>
    <definedName name="_xlnm.Print_Area" localSheetId="4">Impressum!$A$1:$F$53</definedName>
    <definedName name="_xlnm.Print_Area" localSheetId="5">Inhaltsverzeichnis!$A$1:$L$27</definedName>
    <definedName name="_xlnm.Print_Area" localSheetId="9">Karte_SvB_Polen!$A$1:$J$33</definedName>
    <definedName name="_xlnm.Print_Area" localSheetId="21">'Meth. Hinweis_Schätzungen'!$A$1:$B$18</definedName>
    <definedName name="_xlnm.Print_Area" localSheetId="15">Meth_Hinw_Anforderungsniveau!$A$1:$D$82</definedName>
    <definedName name="_xlnm.Print_Area" localSheetId="22">'Statistik-Infoseite'!$A$1:$G$34</definedName>
    <definedName name="_xlnm.Print_Titles" localSheetId="6">ALO_SvB!$A:$A,ALO_SvB!$1:$12</definedName>
    <definedName name="_xlnm.Print_Titles" localSheetId="14">Hinweis_Alo_Asu!$1:$3</definedName>
    <definedName name="_xlnm.Print_Titles" localSheetId="21">'Meth. Hinweis_Schätzungen'!$1:$3</definedName>
    <definedName name="EUR">1</definedName>
    <definedName name="SvB_A_AN">Roh_SvB_Anforderung!$B$9:$B$14</definedName>
    <definedName name="SvB_A_BM">Roh_SvB_Anforderung!$D$8:$F$8</definedName>
    <definedName name="SvB_A_Region">Roh_SvB_Anforderung!$A$9:$A$98</definedName>
    <definedName name="SvB_A_Staat">Roh_SvB_Anforderung!$D$7:$L$7</definedName>
    <definedName name="SvB_A_WB">Roh_SvB_Anforderung!$D$9:$L$98</definedName>
    <definedName name="SvB_B_BM">Roh_SvB_Berufssektor!$D$8:$F$8</definedName>
    <definedName name="SvB_B_Region">Roh_SvB_Berufssektor!$A$9:$A$113</definedName>
    <definedName name="SvB_B_Sektor">Roh_SvB_Berufssektor!$B$9:$B$15</definedName>
    <definedName name="SvB_B_Staat">Roh_SvB_Berufssektor!$D$7:$L$7</definedName>
    <definedName name="SvB_B_WB">Roh_SvB_Berufssektor!$D$9:$L$113</definedName>
  </definedNames>
  <calcPr calcId="152511"/>
  <fileRecoveryPr repairLoad="1"/>
</workbook>
</file>

<file path=xl/calcChain.xml><?xml version="1.0" encoding="utf-8"?>
<calcChain xmlns="http://schemas.openxmlformats.org/spreadsheetml/2006/main">
  <c r="I1" i="40" l="1"/>
  <c r="G1" i="40"/>
  <c r="A5" i="4" l="1"/>
  <c r="L1" i="40" l="1"/>
  <c r="M7" i="4"/>
  <c r="B7" i="4"/>
  <c r="A27" i="4"/>
  <c r="P26" i="4" l="1"/>
  <c r="W26" i="4"/>
  <c r="W22" i="4"/>
  <c r="V20" i="4"/>
  <c r="T22" i="4"/>
  <c r="V15" i="4"/>
  <c r="T16" i="4"/>
  <c r="W15" i="4"/>
  <c r="W13" i="4"/>
  <c r="T15" i="4"/>
  <c r="W25" i="4"/>
  <c r="W20" i="4"/>
  <c r="V24" i="4"/>
  <c r="T20" i="4"/>
  <c r="V23" i="4"/>
  <c r="T24" i="4"/>
  <c r="W23" i="4"/>
  <c r="W18" i="4"/>
  <c r="V26" i="4"/>
  <c r="V22" i="4"/>
  <c r="V17" i="4"/>
  <c r="V13" i="4"/>
  <c r="T23" i="4"/>
  <c r="T18" i="4"/>
  <c r="T13" i="4"/>
  <c r="W17" i="4"/>
  <c r="V25" i="4"/>
  <c r="V16" i="4"/>
  <c r="T26" i="4"/>
  <c r="T17" i="4"/>
  <c r="W16" i="4"/>
  <c r="V19" i="4"/>
  <c r="T25" i="4"/>
  <c r="W24" i="4"/>
  <c r="W19" i="4"/>
  <c r="V18" i="4"/>
  <c r="T19" i="4"/>
  <c r="I26" i="4"/>
  <c r="A4" i="4"/>
  <c r="C15" i="4"/>
  <c r="D15" i="4" s="1"/>
  <c r="O16" i="4"/>
  <c r="M19" i="4"/>
  <c r="P17" i="4"/>
  <c r="S15" i="4"/>
  <c r="O26" i="4"/>
  <c r="S13" i="4"/>
  <c r="N16" i="4"/>
  <c r="O24" i="4"/>
  <c r="R26" i="4"/>
  <c r="O18" i="4"/>
  <c r="M13" i="4"/>
  <c r="R22" i="4"/>
  <c r="O25" i="4"/>
  <c r="R19" i="4"/>
  <c r="N18" i="4"/>
  <c r="M25" i="4"/>
  <c r="S26" i="4"/>
  <c r="M15" i="4"/>
  <c r="O17" i="4"/>
  <c r="S20" i="4"/>
  <c r="R16" i="4"/>
  <c r="P20" i="4"/>
  <c r="M24" i="4"/>
  <c r="N15" i="4"/>
  <c r="R20" i="4"/>
  <c r="N17" i="4"/>
  <c r="N19" i="4"/>
  <c r="S25" i="4"/>
  <c r="P23" i="4"/>
  <c r="P22" i="4"/>
  <c r="P25" i="4"/>
  <c r="P24" i="4"/>
  <c r="S18" i="4"/>
  <c r="O15" i="4"/>
  <c r="M18" i="4"/>
  <c r="O20" i="4"/>
  <c r="N13" i="4"/>
  <c r="N20" i="4"/>
  <c r="M16" i="4"/>
  <c r="S19" i="4"/>
  <c r="O19" i="4"/>
  <c r="M17" i="4"/>
  <c r="N25" i="4"/>
  <c r="P16" i="4"/>
  <c r="S23" i="4"/>
  <c r="O22" i="4"/>
  <c r="M26" i="4"/>
  <c r="M23" i="4"/>
  <c r="S22" i="4"/>
  <c r="N26" i="4"/>
  <c r="P15" i="4"/>
  <c r="M22" i="4"/>
  <c r="O23" i="4"/>
  <c r="I13" i="4"/>
  <c r="B16" i="4"/>
  <c r="E17" i="4"/>
  <c r="I18" i="4"/>
  <c r="B20" i="4"/>
  <c r="E22" i="4"/>
  <c r="I23" i="4"/>
  <c r="B25" i="4"/>
  <c r="E26" i="4"/>
  <c r="E13" i="4"/>
  <c r="K13" i="4"/>
  <c r="L13" i="4" s="1"/>
  <c r="I15" i="4"/>
  <c r="C16" i="4"/>
  <c r="D16" i="4" s="1"/>
  <c r="G16" i="4"/>
  <c r="H16" i="4" s="1"/>
  <c r="B17" i="4"/>
  <c r="K17" i="4"/>
  <c r="L17" i="4" s="1"/>
  <c r="E18" i="4"/>
  <c r="C19" i="4"/>
  <c r="D19" i="4" s="1"/>
  <c r="I19" i="4"/>
  <c r="G20" i="4"/>
  <c r="H20" i="4" s="1"/>
  <c r="B22" i="4"/>
  <c r="K22" i="4"/>
  <c r="L22" i="4" s="1"/>
  <c r="E23" i="4"/>
  <c r="C24" i="4"/>
  <c r="D24" i="4" s="1"/>
  <c r="I24" i="4"/>
  <c r="G25" i="4"/>
  <c r="H25" i="4" s="1"/>
  <c r="B26" i="4"/>
  <c r="K26" i="4"/>
  <c r="L26" i="4" s="1"/>
  <c r="N23" i="4"/>
  <c r="P18" i="4"/>
  <c r="P13" i="4"/>
  <c r="N22" i="4"/>
  <c r="P19" i="4"/>
  <c r="N24" i="4"/>
  <c r="R13" i="4"/>
  <c r="M20" i="4"/>
  <c r="S17" i="4"/>
  <c r="R18" i="4"/>
  <c r="S16" i="4"/>
  <c r="R17" i="4"/>
  <c r="R15" i="4"/>
  <c r="O13" i="4"/>
  <c r="R23" i="4"/>
  <c r="R25" i="4"/>
  <c r="R24" i="4"/>
  <c r="S24" i="4"/>
  <c r="B13" i="4"/>
  <c r="E15" i="4"/>
  <c r="I16" i="4"/>
  <c r="G17" i="4"/>
  <c r="H17" i="4" s="1"/>
  <c r="B18" i="4"/>
  <c r="K18" i="4"/>
  <c r="L18" i="4" s="1"/>
  <c r="E19" i="4"/>
  <c r="C20" i="4"/>
  <c r="D20" i="4" s="1"/>
  <c r="I20" i="4"/>
  <c r="G22" i="4"/>
  <c r="H22" i="4" s="1"/>
  <c r="B23" i="4"/>
  <c r="K23" i="4"/>
  <c r="L23" i="4" s="1"/>
  <c r="E24" i="4"/>
  <c r="C25" i="4"/>
  <c r="D25" i="4" s="1"/>
  <c r="I25" i="4"/>
  <c r="G26" i="4"/>
  <c r="H26" i="4" s="1"/>
  <c r="C13" i="4"/>
  <c r="D13" i="4" s="1"/>
  <c r="G13" i="4"/>
  <c r="H13" i="4" s="1"/>
  <c r="B15" i="4"/>
  <c r="G15" i="4"/>
  <c r="H15" i="4" s="1"/>
  <c r="K15" i="4"/>
  <c r="L15" i="4" s="1"/>
  <c r="E16" i="4"/>
  <c r="K16" i="4"/>
  <c r="L16" i="4" s="1"/>
  <c r="C17" i="4"/>
  <c r="D17" i="4" s="1"/>
  <c r="I17" i="4"/>
  <c r="C18" i="4"/>
  <c r="D18" i="4" s="1"/>
  <c r="G18" i="4"/>
  <c r="H18" i="4" s="1"/>
  <c r="B19" i="4"/>
  <c r="G19" i="4"/>
  <c r="H19" i="4" s="1"/>
  <c r="K19" i="4"/>
  <c r="L19" i="4" s="1"/>
  <c r="E20" i="4"/>
  <c r="K20" i="4"/>
  <c r="L20" i="4" s="1"/>
  <c r="C22" i="4"/>
  <c r="D22" i="4" s="1"/>
  <c r="I22" i="4"/>
  <c r="C23" i="4"/>
  <c r="D23" i="4" s="1"/>
  <c r="G23" i="4"/>
  <c r="H23" i="4" s="1"/>
  <c r="B24" i="4"/>
  <c r="G24" i="4"/>
  <c r="H24" i="4" s="1"/>
  <c r="K24" i="4"/>
  <c r="L24" i="4" s="1"/>
  <c r="E25" i="4"/>
  <c r="K25" i="4"/>
  <c r="L25" i="4" s="1"/>
  <c r="C26" i="4"/>
  <c r="D26" i="4" s="1"/>
  <c r="U19" i="4" l="1"/>
  <c r="J22" i="4"/>
  <c r="Q26" i="4"/>
  <c r="U22" i="4"/>
  <c r="Q15" i="4"/>
  <c r="Q23" i="4"/>
  <c r="F25" i="4"/>
  <c r="Q19" i="4"/>
  <c r="J26" i="4"/>
  <c r="F16" i="4"/>
  <c r="J20" i="4"/>
  <c r="Q13" i="4"/>
  <c r="A31" i="4"/>
  <c r="Q22" i="4"/>
  <c r="U13" i="4"/>
  <c r="Q17" i="4"/>
  <c r="U25" i="4"/>
  <c r="Q25" i="4"/>
  <c r="U15" i="4"/>
  <c r="J17" i="4"/>
  <c r="J25" i="4"/>
  <c r="Q18" i="4"/>
  <c r="Q24" i="4"/>
  <c r="U24" i="4"/>
  <c r="F15" i="4"/>
  <c r="J24" i="4"/>
  <c r="F18" i="4"/>
  <c r="F13" i="4"/>
  <c r="F20" i="4"/>
  <c r="U16" i="4"/>
  <c r="Q16" i="4"/>
  <c r="U18" i="4"/>
  <c r="U17" i="4"/>
  <c r="U23" i="4"/>
  <c r="U26" i="4"/>
  <c r="F23" i="4"/>
  <c r="J19" i="4"/>
  <c r="J18" i="4"/>
  <c r="F22" i="4"/>
  <c r="F19" i="4"/>
  <c r="J16" i="4"/>
  <c r="J23" i="4"/>
  <c r="F17" i="4"/>
  <c r="F24" i="4"/>
  <c r="Q20" i="4"/>
  <c r="U20" i="4"/>
  <c r="J15" i="4"/>
  <c r="F26" i="4"/>
  <c r="J13" i="4"/>
</calcChain>
</file>

<file path=xl/sharedStrings.xml><?xml version="1.0" encoding="utf-8"?>
<sst xmlns="http://schemas.openxmlformats.org/spreadsheetml/2006/main" count="1123" uniqueCount="414">
  <si>
    <t>Polen</t>
  </si>
  <si>
    <t>Region</t>
  </si>
  <si>
    <t>Deutschland</t>
  </si>
  <si>
    <t>Insgesamt</t>
  </si>
  <si>
    <t>Ohne Angabe</t>
  </si>
  <si>
    <t>Anforderungsniveau</t>
  </si>
  <si>
    <t>Helfer</t>
  </si>
  <si>
    <t>Fachkraft</t>
  </si>
  <si>
    <t>Spezialist</t>
  </si>
  <si>
    <t>Experte</t>
  </si>
  <si>
    <t>Bayern</t>
  </si>
  <si>
    <t>Brandenburg</t>
  </si>
  <si>
    <t>Sachsen</t>
  </si>
  <si>
    <t>AA Bautzen</t>
  </si>
  <si>
    <t>AA Pirna</t>
  </si>
  <si>
    <t>AA Plauen</t>
  </si>
  <si>
    <t>AA Freiberg</t>
  </si>
  <si>
    <t>Arbeitsmarktstatistik</t>
  </si>
  <si>
    <t>© Statistik der Bundesagentur für Arbeit</t>
  </si>
  <si>
    <t>Stand: Juli 2013</t>
  </si>
  <si>
    <t xml:space="preserve">http://statistik.arbeitsagentur.de/Navigation/Statistik/Grundlagen/Klassifikation-der-Berufe/KldB2010/KldB2010-Nav.html </t>
  </si>
  <si>
    <t>Übersicht und Beispielzuordnungen von Berufen</t>
  </si>
  <si>
    <t>Anforderungsniveau der KldB 2010</t>
  </si>
  <si>
    <t>Beispiel für formale Qualifikation</t>
  </si>
  <si>
    <t>Beispielberufe mit Zuordnung</t>
  </si>
  <si>
    <t>1
„Helfer“
Helfer- und Anlerntätigkeiten</t>
  </si>
  <si>
    <r>
      <rPr>
        <i/>
        <sz val="9"/>
        <rFont val="Arial"/>
        <family val="2"/>
      </rPr>
      <t xml:space="preserve">82101: </t>
    </r>
    <r>
      <rPr>
        <sz val="9"/>
        <rFont val="Arial"/>
        <family val="2"/>
      </rPr>
      <t xml:space="preserve">
- Altenpflegehelfer/in
- Helfer/in - Altenpflege
- Altenpflegehelfer/in - ambulante Altenhilfe
- …
</t>
    </r>
    <r>
      <rPr>
        <i/>
        <sz val="9"/>
        <rFont val="Arial"/>
        <family val="2"/>
      </rPr>
      <t>83111:</t>
    </r>
    <r>
      <rPr>
        <sz val="9"/>
        <rFont val="Arial"/>
        <family val="2"/>
      </rPr>
      <t xml:space="preserve">
Kindergartenhelfer/in
- …</t>
    </r>
  </si>
  <si>
    <t>Beamte einfacher Dienst</t>
  </si>
  <si>
    <t>1-jährige Berufsausbildung</t>
  </si>
  <si>
    <t>2
„Fachkraft“
fachlich ausgerichtete Tätigkeiten</t>
  </si>
  <si>
    <t>Fachkräfte</t>
  </si>
  <si>
    <r>
      <rPr>
        <i/>
        <sz val="9"/>
        <rFont val="Arial"/>
        <family val="2"/>
      </rPr>
      <t xml:space="preserve">29222: </t>
    </r>
    <r>
      <rPr>
        <sz val="9"/>
        <rFont val="Arial"/>
        <family val="2"/>
      </rPr>
      <t xml:space="preserve">
- Bäcker/in
- Patissier
- Fachkraft Süßwarentechnik Dauerbackwaren
- ...
83112: 
- Erzieher/in
- Sozialpädagogische/r Assistent/in, Kinderpfleger/in</t>
    </r>
  </si>
  <si>
    <t>Beamte mittlerer Dienst</t>
  </si>
  <si>
    <t>Ausbildung behinderter Menschen (mind. 2-jährig) nach § 66 BBiG bzw. § 42m HwO</t>
  </si>
  <si>
    <t>3
„Spezialist“
komplexe Spezialistentätigkeiten</t>
  </si>
  <si>
    <t>Meister, Techniker</t>
  </si>
  <si>
    <t>43353:
- Datenbankadministrator/in
- Data-Warehouse-Analyst/in
- ...
24593:
- Uhrmachermeister/in
- ...
61213: 
- Fachwirt/in Außenhandel
- Betriebswirt/in (FS) Groß- und Außenhandel
- …</t>
  </si>
  <si>
    <t>Kaufmännische Fortbildungen u. ä. Weiterbildungen</t>
  </si>
  <si>
    <t>Beamte gehobener Dienst</t>
  </si>
  <si>
    <t>Bachelor</t>
  </si>
  <si>
    <t>4
„Experte“
hoch komplexe Tätigkeiten</t>
  </si>
  <si>
    <t>Studienberufe (mind. 4-jährig)</t>
  </si>
  <si>
    <t>73204:
- Verwaltungsangestellte/r - höherer Dienst
- Beamte/r - Kommunalverwaltung - höherer Dienst
- Verwaltungswissenschaftler/in 
- …</t>
  </si>
  <si>
    <t>Beamte höherer Dienst</t>
  </si>
  <si>
    <t>Statistik der Arbeitslosen und Arbeitsuchenden</t>
  </si>
  <si>
    <t>Methodische Hinweise - Statistik der Arbeitslosen und Arbeitsuchenden</t>
  </si>
  <si>
    <t>Methodische Hinweise zu Auswertungen nach Berufen</t>
  </si>
  <si>
    <t>http://statistik.arbeitsagentur.de/</t>
  </si>
  <si>
    <t>Impressum</t>
  </si>
  <si>
    <t>Empfänger:</t>
  </si>
  <si>
    <t>ZLP</t>
  </si>
  <si>
    <t>Auftragsnummer:</t>
  </si>
  <si>
    <t>Titel:</t>
  </si>
  <si>
    <t>Region:</t>
  </si>
  <si>
    <t>Berichtsmonat:</t>
  </si>
  <si>
    <t>Erstellungsdatum:</t>
  </si>
  <si>
    <t>Bundesagentur für Arbeit</t>
  </si>
  <si>
    <t>Statistik</t>
  </si>
  <si>
    <t>Rückfragen an:</t>
  </si>
  <si>
    <t>Statistik-Service Südost</t>
  </si>
  <si>
    <t>90328 Nürnberg</t>
  </si>
  <si>
    <t>E-Mail:</t>
  </si>
  <si>
    <t>Statistik-Service-Suedost@arbeitsagentur.de</t>
  </si>
  <si>
    <t>Hotline:</t>
  </si>
  <si>
    <t>0911/179-8001</t>
  </si>
  <si>
    <t>Fax:</t>
  </si>
  <si>
    <t>0911/179-908001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</si>
  <si>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</si>
  <si>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</si>
  <si>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</si>
  <si>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</si>
  <si>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</si>
  <si>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</si>
  <si>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Statistik der Bundesagentur für Arbeit</t>
  </si>
  <si>
    <t>Nutzungsbedingungen:</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</si>
  <si>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</si>
  <si>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</si>
  <si>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</si>
  <si>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</si>
  <si>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</si>
  <si>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</si>
  <si>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</si>
  <si>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</si>
  <si>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</si>
  <si>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</si>
  <si>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Statistik-Infoseite</t>
  </si>
  <si>
    <t>Arbeitsmarkt im Überblick</t>
  </si>
  <si>
    <t>Ausbildungsstellenmarkt</t>
  </si>
  <si>
    <t>Beschäftigung</t>
  </si>
  <si>
    <t>Grundsicherung für Arbeitsuchende (SGB II)</t>
  </si>
  <si>
    <t>Leistungen SGB III</t>
  </si>
  <si>
    <t>Zeitreihen</t>
  </si>
  <si>
    <t>Amtliche Nachrichten der BA</t>
  </si>
  <si>
    <t>Kreisdaten</t>
  </si>
  <si>
    <t>Merkmal</t>
  </si>
  <si>
    <t>Anzahl</t>
  </si>
  <si>
    <t>Veränderung zum Vorjahr</t>
  </si>
  <si>
    <t>absolut</t>
  </si>
  <si>
    <t>in %</t>
  </si>
  <si>
    <t>Bestand ALO</t>
  </si>
  <si>
    <t>AA Annaberg-Buchholz</t>
  </si>
  <si>
    <t>Metriken</t>
  </si>
  <si>
    <t>Berufssegmente_Anforderungsniveau</t>
  </si>
  <si>
    <t>Berichtsmonat</t>
  </si>
  <si>
    <t>Staat</t>
  </si>
  <si>
    <t>*)   Aus Datenschutzgründen und Gründen der statistischen Geheimhaltung werden Zahlenwerte von 1 oder 2 und Daten, aus denen rechnerisch auf einen solchen Zahlenwert geschlossen werden kann, anonymisiert.</t>
  </si>
  <si>
    <t>Tabelle</t>
  </si>
  <si>
    <t>12 Brandenburg</t>
  </si>
  <si>
    <t>darunter Einpendler</t>
  </si>
  <si>
    <t>Beschäftigungsstatistik</t>
  </si>
  <si>
    <t>Abw. rel. VJM</t>
  </si>
  <si>
    <t>152 Polen</t>
  </si>
  <si>
    <t>ZZ Keine Angabe</t>
  </si>
  <si>
    <t>S5 Sonstige wirtschaftliche Dienstleistungsberufe</t>
  </si>
  <si>
    <t>S4 IT- und naturwissenschaftliche Dienstleistungsberufe</t>
  </si>
  <si>
    <t>S3 Kaufmännische und unternehmensbezogene Dienstleistungsberufe</t>
  </si>
  <si>
    <t>S2 Personenbezogene Dienstleistungsberufe</t>
  </si>
  <si>
    <t>S1 Produktionsberufe</t>
  </si>
  <si>
    <t>Berufssegment_Tätigkeit</t>
  </si>
  <si>
    <t>4 Experte</t>
  </si>
  <si>
    <t>3 Spezialist</t>
  </si>
  <si>
    <t>2 Fachkraft</t>
  </si>
  <si>
    <t>1 Helfer</t>
  </si>
  <si>
    <t>http://statistik.arbeitsagentur.de/cae/servlet/contentblob/4412/publicationFile/858/Qualitaetsbericht-Statistik-Beschaeftigung.pdf</t>
  </si>
  <si>
    <t xml:space="preserve">Weiterführende Informationen zur Statistik der sozialversicherungspflichtigen und geringfügigen Beschäftigung finden Sie unter: </t>
  </si>
  <si>
    <t>Die erhobenen Daten unterliegen grundsätzlich der Geheimhaltung nach § 16 BStatG. Eine Übermittlung von Einzelangaben ist daher ausgeschlossen. Aus diesem Grund werden Zahlenwerte unter 3 und Daten, aus denen sich rechnerisch eine Differenz ermitteln lässt, mit * anonymisiert. Gleiches gilt, wenn in einer Region oder in einem Wirtschaftszweig weniger als 3 Betriebe ansässig sind oder einer der Betriebe einen so hohen Beschäftigtenanteil auf sich vereint, dass die Beschäftigtenzahl praktisch eine Einzelangabe über diesen Betrieb darstellt (Dominanzfall). Hierbei gilt: Bei 3 bis 9 Betrieben, die hinter einer Beschäftigtenzahl stehen, darf keiner der Betriebe 50 oder mehr Prozent der Beschäftigten auf sich vereinen. Bei 10 oder mehr Betrieben dürfen auf keinen Betrieb 85 oder mehr Prozent der Beschäftigten entfallen.</t>
  </si>
  <si>
    <t xml:space="preserve">Mehrfachbeschäftigte, die gleichzeitig zwei oder mehr geringfügigen Beschäftigungen nachgehen, werden nur nach den Merkmalen der zuletzt aufgenommenen Beschäftigung ausgewiesen.
</t>
  </si>
  <si>
    <r>
      <t xml:space="preserve">Auch die </t>
    </r>
    <r>
      <rPr>
        <b/>
        <sz val="9"/>
        <color indexed="8"/>
        <rFont val="Arial"/>
        <family val="2"/>
      </rPr>
      <t xml:space="preserve">Minijob-Zentrale der Deutschen Rentenversicherung Knappschaft-Bahn-See </t>
    </r>
    <r>
      <rPr>
        <sz val="9"/>
        <color indexed="8"/>
        <rFont val="Arial"/>
        <family val="2"/>
      </rPr>
      <t>veröffentlicht Daten über geringfügig entlohnte Beschäftigte im Rahmen eines vierteljährlichen Geschäftsberichts. Diese Daten stellen keine amtliche Statistik dar und sind nicht geeignet, statistische Aussagen über die Entwicklung der Arbeitsmarkt- und Beschäftigungssituation in Deutschland zu treffen.</t>
    </r>
    <r>
      <rPr>
        <sz val="9"/>
        <rFont val="Arial"/>
        <family val="2"/>
      </rPr>
      <t xml:space="preserve"> Ebenso wenig</t>
    </r>
    <r>
      <rPr>
        <sz val="9"/>
        <color indexed="8"/>
        <rFont val="Arial"/>
        <family val="2"/>
      </rPr>
      <t xml:space="preserve"> sind sie eine verlässliche Grundlage für Erwerbstätigenrechnungen oder Volkswirtschaftliche Gesamtrechnungen (VGR). Sie liefern vielmehr Informationen über die Geschäftsprozesse der Minijob-Zentrale; es handelt sich somit um Geschäftsdaten. Daher sind die Daten auch nicht mit den statistischen Daten der BA, welche die amtliche Statistik über geringfügig entlohnte Beschäftigte führt, vergleichbar.</t>
    </r>
  </si>
  <si>
    <r>
      <rPr>
        <b/>
        <sz val="9"/>
        <color indexed="8"/>
        <rFont val="Arial"/>
        <family val="2"/>
      </rPr>
      <t>Grundlage der Statistik</t>
    </r>
    <r>
      <rPr>
        <sz val="9"/>
        <color indexed="8"/>
        <rFont val="Arial"/>
        <family val="2"/>
      </rPr>
      <t xml:space="preserve"> bildet das Meldeverfahren zur Sozialversicherung, in das alle Arbeitnehmer (einschließlich der zu ihrer Berufsausbildung Beschäftigten) einbezogen sind, die der Kranken- oder Rentenversicherungspflicht oder Versicherungspflicht nach dem SGB III unterliegen.  Auf Basis der Meldungen zur Sozialversicherung </t>
    </r>
    <r>
      <rPr>
        <sz val="9"/>
        <rFont val="Arial"/>
        <family val="2"/>
      </rPr>
      <t xml:space="preserve">durch die Betriebe </t>
    </r>
    <r>
      <rPr>
        <sz val="9"/>
        <color indexed="8"/>
        <rFont val="Arial"/>
        <family val="2"/>
      </rPr>
      <t>wird vierteljährlich (stichtagsbezogen) mit 6 Monaten Wartezeit der Bestand an sozialversicherungspflichtig und geringfügig Beschäftigten ermittelt.</t>
    </r>
  </si>
  <si>
    <t>Methodische Hinweise - Sozialversicherungspflichtig und geringfügig Beschäftigte</t>
  </si>
  <si>
    <t>http://statistik.arbeitsagentur.de/Statischer-Content/Grundlagen/Qualitaetsberichte/Generische-Publikationen/Qualitaetsbericht-Statistik-Beschaeftigung.pdf</t>
  </si>
  <si>
    <t>Methodische Hinweise - Pendler</t>
  </si>
  <si>
    <t>Inhaltsverzeichnis</t>
  </si>
  <si>
    <t>Karte_ALO_Polen</t>
  </si>
  <si>
    <t>Karte_ALO_Tschechen</t>
  </si>
  <si>
    <t>Pendler</t>
  </si>
  <si>
    <t>Karte_Pendler_Polen</t>
  </si>
  <si>
    <t>Karte_Pendler_Tschechen</t>
  </si>
  <si>
    <t>Karte_SvB_Polen</t>
  </si>
  <si>
    <t>Karte_SvB_Tschechen</t>
  </si>
  <si>
    <t>Hinweise Alo Asu</t>
  </si>
  <si>
    <t>Meth_Hinw_Anforderungsniveau</t>
  </si>
  <si>
    <t>Hinweise Berufe</t>
  </si>
  <si>
    <t>Hinweise SVB GB</t>
  </si>
  <si>
    <t>Hinweise_Pendler</t>
  </si>
  <si>
    <t>Info</t>
  </si>
  <si>
    <t>Ausgewählte Regionen</t>
  </si>
  <si>
    <t>BA Gebiet AO fiktiv</t>
  </si>
  <si>
    <t>Staatsangehörigkeit</t>
  </si>
  <si>
    <t>Gesamt</t>
  </si>
  <si>
    <t>700 RD Bayern</t>
  </si>
  <si>
    <t>968 RD Sachsen</t>
  </si>
  <si>
    <t>071 AA Annaberg-Buchholz</t>
  </si>
  <si>
    <t>072 AA Bautzen</t>
  </si>
  <si>
    <t>077 AA Pirna</t>
  </si>
  <si>
    <t>078 AA Plauen</t>
  </si>
  <si>
    <t>080 AA Freiberg</t>
  </si>
  <si>
    <t>Keine Angabe</t>
  </si>
  <si>
    <t>bis</t>
  </si>
  <si>
    <t>größer</t>
  </si>
  <si>
    <r>
      <t>Ohne Angabe</t>
    </r>
    <r>
      <rPr>
        <vertAlign val="superscript"/>
        <sz val="8"/>
        <rFont val="Arial"/>
        <family val="2"/>
      </rPr>
      <t>1)</t>
    </r>
  </si>
  <si>
    <t>Klassifikation der Berufe 2010</t>
  </si>
  <si>
    <t>Berufssektoren und Berufssegmente nach den Berufshauptgruppen der Klassifikation der Berufe 2010 (KldB 2010)</t>
  </si>
  <si>
    <t>Berufssektor (Anzahl = 5)</t>
  </si>
  <si>
    <t>Berufssegment (Anzahl = 14)</t>
  </si>
  <si>
    <t>Berufshauptgruppe der KldB 2010 (Anzahl = 37)</t>
  </si>
  <si>
    <t>S1</t>
  </si>
  <si>
    <t xml:space="preserve">Produktionsberufe </t>
  </si>
  <si>
    <t>S11</t>
  </si>
  <si>
    <t>Land-, Forst- und Gartenbauberufe</t>
  </si>
  <si>
    <t>11</t>
  </si>
  <si>
    <t>Land-, Tier- und Forstwirtschaftsberufe</t>
  </si>
  <si>
    <t>12</t>
  </si>
  <si>
    <t>Gartenbauberufe und Floristik</t>
  </si>
  <si>
    <t>S12</t>
  </si>
  <si>
    <t>Fertigungsberufe</t>
  </si>
  <si>
    <t>21</t>
  </si>
  <si>
    <t>Rohstoffgewinnung und -aufbereitung, Glas- und Keramikherstellung und -verarbeitung</t>
  </si>
  <si>
    <t>22</t>
  </si>
  <si>
    <t>Kunststoffherstellung und -verarbeitung, Holzbe- und -verarbeitung</t>
  </si>
  <si>
    <t>23</t>
  </si>
  <si>
    <t>Papier- und Druckberufe, technische Mediengestaltung</t>
  </si>
  <si>
    <t>24</t>
  </si>
  <si>
    <t>Metallerzeugung und -bearbeitung, Metallbauberufe</t>
  </si>
  <si>
    <t>28</t>
  </si>
  <si>
    <t>Textil- und Lederberufe</t>
  </si>
  <si>
    <t>93</t>
  </si>
  <si>
    <t>Produktdesign und kunsthandwerkliche Berufe, bildende Kunst, Musikinstrumentenbau</t>
  </si>
  <si>
    <t>S13</t>
  </si>
  <si>
    <t>Fertigungstechnische Berufe</t>
  </si>
  <si>
    <t>25</t>
  </si>
  <si>
    <t>Maschinen- und Fahrzeugtechnikberufe</t>
  </si>
  <si>
    <t>26</t>
  </si>
  <si>
    <t>Mechatronik-, Energie- und Elektroberufe</t>
  </si>
  <si>
    <t>27</t>
  </si>
  <si>
    <t>Technische Forschungs-, Entwicklungs-, Konstruktions- u. Produktionssteuerungsberufe</t>
  </si>
  <si>
    <t>S14</t>
  </si>
  <si>
    <t>Bau- und Ausbauberufe</t>
  </si>
  <si>
    <t>31</t>
  </si>
  <si>
    <t>Bauplanungs-, Architektur- und Vermessungsberufe</t>
  </si>
  <si>
    <t>32</t>
  </si>
  <si>
    <t>Hoch- und Tiefbauberufe</t>
  </si>
  <si>
    <t>33</t>
  </si>
  <si>
    <t>(Innen-)Ausbauberufe</t>
  </si>
  <si>
    <t>34</t>
  </si>
  <si>
    <t>Gebäude- und versorgungstechnische Berufe</t>
  </si>
  <si>
    <t>S2</t>
  </si>
  <si>
    <t xml:space="preserve">Personenbezogene 
Dienstleistungsberufe </t>
  </si>
  <si>
    <t>S21</t>
  </si>
  <si>
    <t>Lebensmittel- und Gastgewerbeberufe</t>
  </si>
  <si>
    <t>29</t>
  </si>
  <si>
    <t>Lebensmittelherstellung und -verarbeitung</t>
  </si>
  <si>
    <t>63</t>
  </si>
  <si>
    <t>Tourismus-, Hotel- und Gaststättenberufe</t>
  </si>
  <si>
    <t>S22</t>
  </si>
  <si>
    <t>Medizinische u. nicht-medizinische Gesundheitsberufe</t>
  </si>
  <si>
    <t>81</t>
  </si>
  <si>
    <t>Medizinische Gesundheitsberufe</t>
  </si>
  <si>
    <t>82</t>
  </si>
  <si>
    <t>Nichtmedizinische Gesundheits-, Körperpflege- und Wellnessberufe, Medizintechnik</t>
  </si>
  <si>
    <t>S23</t>
  </si>
  <si>
    <t>Soziale und kulturelle Dienstleistungsberufe *</t>
  </si>
  <si>
    <t>83</t>
  </si>
  <si>
    <t>Erziehung, soziale und hauswirtschaftliche Berufe, Theologie</t>
  </si>
  <si>
    <t>84</t>
  </si>
  <si>
    <t>Lehrende und ausbildende Berufe</t>
  </si>
  <si>
    <t>91</t>
  </si>
  <si>
    <t>Sprach-, literatur-, geistes-, gesellschafts- und wirtschaftswissenschaftliche Berufe</t>
  </si>
  <si>
    <t>94</t>
  </si>
  <si>
    <t>Darstellende und unterhaltende Berufe</t>
  </si>
  <si>
    <t>S3</t>
  </si>
  <si>
    <t>Kaufmännische und unternehmensbezogene Dienstleistungsberufe</t>
  </si>
  <si>
    <t>S31</t>
  </si>
  <si>
    <t>Handelsberufe</t>
  </si>
  <si>
    <t>61</t>
  </si>
  <si>
    <t>Einkaufs-, Vertriebs- und Handelsberufe</t>
  </si>
  <si>
    <t>62</t>
  </si>
  <si>
    <t>Verkaufsberufe</t>
  </si>
  <si>
    <t>S32</t>
  </si>
  <si>
    <t>Berufe in Unternehmensführung und -organisation</t>
  </si>
  <si>
    <t>71</t>
  </si>
  <si>
    <t>S33</t>
  </si>
  <si>
    <t>Unternehmensbezogene Dienstleistungsberufe</t>
  </si>
  <si>
    <t>72</t>
  </si>
  <si>
    <t>Berufe in Finanzdienstleistungen, Rechnungswesen und Steuerberatung</t>
  </si>
  <si>
    <t>73</t>
  </si>
  <si>
    <t>Berufe in Recht und Verwaltung</t>
  </si>
  <si>
    <t>92</t>
  </si>
  <si>
    <t>Werbung, Marketing, kaufmännische und redaktionelle Medienberufe</t>
  </si>
  <si>
    <t>S4</t>
  </si>
  <si>
    <t>IT- und naturwissenschaftliche Dienstleistungsberufe</t>
  </si>
  <si>
    <t>S41</t>
  </si>
  <si>
    <t>41</t>
  </si>
  <si>
    <t>Mathematik-, Biologie-, Chemie- und Physikberufe</t>
  </si>
  <si>
    <t>42</t>
  </si>
  <si>
    <t>Geologie-, Geografie- und Umweltschutzberufe</t>
  </si>
  <si>
    <t>43</t>
  </si>
  <si>
    <t>Informatik-, Informations- und Kommunikationstechnologieberufe</t>
  </si>
  <si>
    <t>S5</t>
  </si>
  <si>
    <t>Sonstige wirtschaftliche Dienstleistungsberufe</t>
  </si>
  <si>
    <t>S51</t>
  </si>
  <si>
    <t>Sicherheitsberufe</t>
  </si>
  <si>
    <t>53</t>
  </si>
  <si>
    <t>Schutz-, Sicherheits- und Überwachungsberufe</t>
  </si>
  <si>
    <t>01</t>
  </si>
  <si>
    <t>Angehörige der regulären Streitkräfte</t>
  </si>
  <si>
    <t>S52</t>
  </si>
  <si>
    <t>Verkehrs- und Logistikberufe</t>
  </si>
  <si>
    <t>51</t>
  </si>
  <si>
    <t>Verkehrs- und Logistikberufe (außer Fahrzeugführung)</t>
  </si>
  <si>
    <t>52</t>
  </si>
  <si>
    <t>Führer/innen von Fahrzeug- und Transportgeräten</t>
  </si>
  <si>
    <t>S53</t>
  </si>
  <si>
    <t>Reinigungsberufe</t>
  </si>
  <si>
    <t>Erstellungsdatum: 23.04.2015, DK Statistik</t>
  </si>
  <si>
    <t>* bis Mai 2015 "Geisteswissenschaftler und Künstler"</t>
  </si>
  <si>
    <t>Anteil sozialversicherungspflichtig Beschäftigter mit tschechischer Staatsangehörigkeit an allen sozialversicherungspflichtig Beschäftigten in %</t>
  </si>
  <si>
    <t>Anteil sozialversicherungspflichtig Beschäftigter mit polnischer Staatsangehörigkeit an allen sozialversicherungspflichtig Beschäftigten in %</t>
  </si>
  <si>
    <t>darunter mit der Staatsangehörigkeit</t>
  </si>
  <si>
    <t>Anteil Einpendler mit tschechischer Staatsangehörigkeit an allen Einpendlern in %</t>
  </si>
  <si>
    <t>Anteil Einpendler mit polnischer Staatsangehörigkeit an allen Einpendlern in %</t>
  </si>
  <si>
    <t>Sozialversicherungspflichtig Beschäftigte (SvB) am Arbeitsort (AO) und Einpendler nach Staatsangehörigkeit</t>
  </si>
  <si>
    <t>Anteil an arbeitslosen Tschechen an allen Arbeitslosen in %</t>
  </si>
  <si>
    <t>Anteil an arbeitslosen Polen an allen Arbeitslosen in %</t>
  </si>
  <si>
    <t xml:space="preserve">Methodische Hinweise - Das Anforderungsniveau nach dem Zielberuf der auszuübenden Tätigkeit
</t>
  </si>
  <si>
    <t>Bestand an Arbeitslosen und Sozialversicherungspflichtig Beschäftigte (SvB) nach ausgewählten Merkmalen</t>
  </si>
  <si>
    <t>Bestand an Arbeitslosen und Sozialversicherungspflichtig Beschäftigte (SvB) mit polnischer und tschechischer Staatsangehörigkeit nach ausgewählten Merkmalen</t>
  </si>
  <si>
    <t>Ausgewählte Berichtsmonate</t>
  </si>
  <si>
    <t>Tschechien</t>
  </si>
  <si>
    <t>Übergreifend</t>
  </si>
  <si>
    <t>BST</t>
  </si>
  <si>
    <t>AST</t>
  </si>
  <si>
    <t>Sozialversicherungspflichtig Beschäftigte (SvB) am Arbeitsort und Einpendler nach Herkunftsregion</t>
  </si>
  <si>
    <t>Region
(Arbeitsort)</t>
  </si>
  <si>
    <t>SvB insgesamt</t>
  </si>
  <si>
    <t>darunter Einpendler aus / mit Wohnort in</t>
  </si>
  <si>
    <t>Ausgabe</t>
  </si>
  <si>
    <t>ALO:</t>
  </si>
  <si>
    <t>BST:</t>
  </si>
  <si>
    <t>Veränderung zum Vorjahresmonat</t>
  </si>
  <si>
    <t>Abw. abs. VJM</t>
  </si>
  <si>
    <t>Anteil
(Sp.4 an Sp.1)
 in %</t>
  </si>
  <si>
    <t>Anteil
(Sp.19 an Sp.12)
 in %</t>
  </si>
  <si>
    <t>dav. nach Berufssektoren (KldB 2010)</t>
  </si>
  <si>
    <t>dav. nach Anforderungsniveau (KldB 2010)</t>
  </si>
  <si>
    <t>Anteil Einpendler aus Polen an allen Einpendlern in %</t>
  </si>
  <si>
    <t>Anteil Einpendler aus Tschechien an allen Einpendlern in %</t>
  </si>
  <si>
    <t>Ausgewählte Stichtage</t>
  </si>
  <si>
    <t>BM_ALO:</t>
  </si>
  <si>
    <t>http://statistik.arbeitsagentur.de/Statischer-Content/Grundlagen/Glossare/Generische-Publikationen/AST-Glossar-Gesamtglossar.pdf</t>
  </si>
  <si>
    <t>http://statistik.arbeitsagentur.de/Statischer-Content/Grundlagen/Methodenberichte/Arbeitsmarktstatistik/Generische-Publikationen/Methodenbericht-Integrierte-Arbeitslosenstatistik.pdf</t>
  </si>
  <si>
    <t xml:space="preserve">http://statistik.arbeitsagentur.de/cae/servlet/contentblob/4318/publicationFile/854/Qualitaetsbericht-Statistik-Arbeitslose-Arbeitsuchende.pdf </t>
  </si>
  <si>
    <t>Übersicht_Berufssektoren</t>
  </si>
  <si>
    <t>ALO_SvB</t>
  </si>
  <si>
    <t>Bestand an Arbeitslosen und sozialversicherungspflichtig Beschäftigte am Arbeitsort nach Berufssektoren, Anforderungsniveau und Staatsangehörigkeit</t>
  </si>
  <si>
    <t>Bestand an Arbeitslosen nach Berufssektoren, Anforderungsniveau des Zielberufes und Staatsangehörigkeit sowie sozialversicherungspflichtig Beschäftigte am Arbeitsort nach Berufssektoren, Anforderungsniveau der Tätigkeit und Staatsangehörigkeit</t>
  </si>
  <si>
    <t>1)   Der Anteil der Fälle ohne Angabe ist bei der Interpretation - insbesondere bei Vergleichen zwischen Regionen - zu berücksichtigen. Je höher dieser Anteil, desto stärker können die übrigen Merkmalsausprägungen unterzeichnet sein. Da die Unterzeichnung nicht gleichmäßig verteilt sein muss, kann es zu Verzerrungen kommen.</t>
  </si>
  <si>
    <t>Methodische Hinweise - Schätzungen in der Statistik der Arbeitslosen und Arbeitsuchenden</t>
  </si>
  <si>
    <t>Hinweise:</t>
  </si>
  <si>
    <t>Herausgeberin:</t>
  </si>
  <si>
    <t>https://statistik.arbeitsagentur.de/Statischer-Content/Grundlagen/Glossare/Generische-Publikationen/BST-Glossar-Gesamtglossar.pdf</t>
  </si>
  <si>
    <t>Im Internet stehen statistische Informationen unterteilt nach folgenden Themenbereichen zur Verfügung:</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</si>
  <si>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</si>
  <si>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t>Anteil
(Sp.8 an Sp.1)
 in %</t>
  </si>
  <si>
    <t>Anteil
(Sp.15 an Sp.12)
 in %</t>
  </si>
  <si>
    <t>164 Tschechien</t>
  </si>
  <si>
    <t>Stand: 28.01.2016</t>
  </si>
  <si>
    <t>Hinweise zur Interpretation von Auswertungen nach der Berufssystematik</t>
  </si>
  <si>
    <t>Berichterstattung nach der</t>
  </si>
  <si>
    <t>Klassifikation der Berufe</t>
  </si>
  <si>
    <t>2010 (KldB 2010)</t>
  </si>
  <si>
    <t>Regionalisierung und</t>
  </si>
  <si>
    <t>Detaillierungsgrad</t>
  </si>
  <si>
    <t>Verfügbarkeit der Daten/</t>
  </si>
  <si>
    <t>Datenbasis</t>
  </si>
  <si>
    <t>Zeitreihenvergleiche</t>
  </si>
  <si>
    <t>innerhalb der KldB 2010</t>
  </si>
  <si>
    <t>Änderung der Zuordnung</t>
  </si>
  <si>
    <t>von Einzelberufen</t>
  </si>
  <si>
    <t>mit der KldB 1988 vor 2007</t>
  </si>
  <si>
    <t>Keine Angabe-Fälle</t>
  </si>
  <si>
    <t>Ursachen:</t>
  </si>
  <si>
    <t>1. Neue Berufeklassifikation</t>
  </si>
  <si>
    <t>2. Datenausfälle SGB II</t>
  </si>
  <si>
    <t>3. Normalfälle</t>
  </si>
  <si>
    <t xml:space="preserve">Statistische </t>
  </si>
  <si>
    <t>Sonderauswertungen</t>
  </si>
  <si>
    <t>Migration</t>
  </si>
  <si>
    <t>Frauen und Männer</t>
  </si>
  <si>
    <t>Daten zu den Eingliederungsbilanzen</t>
  </si>
  <si>
    <t>Langzeitarbeitslosigkeit</t>
  </si>
  <si>
    <t xml:space="preserve">Abkürzungen und Zeichen, die in den Produkten der Statistik der BA vorkommen, werden im </t>
  </si>
  <si>
    <t>Arbeitslose, Unterbeschäftigung und Arbeitsstellen</t>
  </si>
  <si>
    <t>Berufe</t>
  </si>
  <si>
    <t>Wirtschaftszweige</t>
  </si>
  <si>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</si>
  <si>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073 AA Chemnitz</t>
  </si>
  <si>
    <t>074 AA Dresden</t>
  </si>
  <si>
    <t>075 AA Leipzig</t>
  </si>
  <si>
    <t>076 AA Oschatz</t>
  </si>
  <si>
    <t>079 AA Riesa</t>
  </si>
  <si>
    <t>092 AA Zwickau</t>
  </si>
  <si>
    <t>AA Chemnitz</t>
  </si>
  <si>
    <t>AA Dresden</t>
  </si>
  <si>
    <t>AA Leipzig</t>
  </si>
  <si>
    <t>AA Oschatz</t>
  </si>
  <si>
    <t>AA Riesa</t>
  </si>
  <si>
    <t>AA Zwickau</t>
  </si>
  <si>
    <t>Stand: November 2018</t>
  </si>
  <si>
    <r>
      <rPr>
        <b/>
        <sz val="9"/>
        <color indexed="8"/>
        <rFont val="Arial"/>
        <family val="2"/>
      </rPr>
      <t>Sozialversicherungspflichtig Beschäftigte</t>
    </r>
    <r>
      <rPr>
        <sz val="9"/>
        <color indexed="8"/>
        <rFont val="Arial"/>
        <family val="2"/>
      </rPr>
      <t xml:space="preserve"> umfassen alle Arbeitnehmer, die kranken-, renten-, pflegeversicherungspflichtig und/oder beitragspflichtig nach dem Recht der Arbeitsförderung sind oder für die Beitragsanteile zur gesetzlichen  Rentenversicherung oder nach dem Recht der Arbeitsförderung zu zahlen sind. Dazu gehören insbesondere auch Auszubildende, Altersteilzeitbeschäftigte, Praktikanten, Werkstudenten und Personen, die aus einem sozialversicherungspflichtigen Beschäftigungsverhältnis zur Ableistung  von gesetzlichen Dienstpflichten (z.</t>
    </r>
    <r>
      <rPr>
        <sz val="9"/>
        <color indexed="10"/>
        <rFont val="Arial"/>
        <family val="2"/>
      </rPr>
      <t xml:space="preserve"> </t>
    </r>
    <r>
      <rPr>
        <sz val="9"/>
        <color indexed="8"/>
        <rFont val="Arial"/>
        <family val="2"/>
      </rPr>
      <t xml:space="preserve">B.  Wehrübung) einberufen werden.  Nicht  zu den sozialversicherungspflichtig Beschäftigten zählen dagegen  Beamte, Selbstständige, mithelfende Familienangehörige, Berufs- und Zeitsoldaten sowie Wehr- und Zivildienstleistende (siehe  o. g. Ausnahme). </t>
    </r>
  </si>
  <si>
    <r>
      <rPr>
        <b/>
        <sz val="9"/>
        <color indexed="8"/>
        <rFont val="Arial"/>
        <family val="2"/>
      </rPr>
      <t>Midijobs</t>
    </r>
    <r>
      <rPr>
        <sz val="9"/>
        <color indexed="8"/>
        <rFont val="Arial"/>
        <family val="2"/>
      </rPr>
      <t xml:space="preserve"> sind sozialversicherungspflichtige Beschäftigungsverhältnisse, deren regelmäßiges monatliches Arbeitsentgelt zwischen</t>
    </r>
    <r>
      <rPr>
        <sz val="9"/>
        <rFont val="Arial"/>
        <family val="2"/>
      </rPr>
      <t xml:space="preserve"> 450 und 850 Euro liegt (bis 31.12.2012: zwischen 400 und 800 Euro) und fü</t>
    </r>
    <r>
      <rPr>
        <sz val="9"/>
        <color indexed="8"/>
        <rFont val="Arial"/>
        <family val="2"/>
      </rPr>
      <t>r die der Arbeitnehmer (ohne Auszubildende) auf die Anwendung der Gleitzonenregelung nicht verzichtet hat.  
Die Betriebe machen jährlich Angaben darüber, ob das Arbeitsentgelt  während des Meldezeitraums in der Gleitzone lag, und zwar in allen Entgeltabrechnungszeiträumen  (</t>
    </r>
    <r>
      <rPr>
        <b/>
        <sz val="9"/>
        <color indexed="8"/>
        <rFont val="Arial"/>
        <family val="2"/>
      </rPr>
      <t>echte  Gleitzonenfälle</t>
    </r>
    <r>
      <rPr>
        <sz val="9"/>
        <color indexed="8"/>
        <rFont val="Arial"/>
        <family val="2"/>
      </rPr>
      <t>), oder ob sowohl  Entgeltabrechnungszeiträume  in der Gleitzone als auch darunter oder darüber  vorlagen (</t>
    </r>
    <r>
      <rPr>
        <b/>
        <sz val="9"/>
        <color indexed="8"/>
        <rFont val="Arial"/>
        <family val="2"/>
      </rPr>
      <t>Mischfäll</t>
    </r>
    <r>
      <rPr>
        <b/>
        <sz val="9"/>
        <rFont val="Arial"/>
        <family val="2"/>
      </rPr>
      <t>e</t>
    </r>
    <r>
      <rPr>
        <sz val="9"/>
        <rFont val="Arial"/>
        <family val="2"/>
      </rPr>
      <t xml:space="preserve">), oder </t>
    </r>
    <r>
      <rPr>
        <sz val="9"/>
        <color indexed="8"/>
        <rFont val="Arial"/>
        <family val="2"/>
      </rPr>
      <t>ob das Arbeitsentgelt nicht innerhalb der Gleitzon</t>
    </r>
    <r>
      <rPr>
        <sz val="9"/>
        <rFont val="Arial"/>
        <family val="2"/>
      </rPr>
      <t xml:space="preserve">e lag </t>
    </r>
    <r>
      <rPr>
        <sz val="9"/>
        <color indexed="8"/>
        <rFont val="Arial"/>
        <family val="2"/>
      </rPr>
      <t xml:space="preserve">(keine Gleitzonenfälle) bzw. ob auf die Anwendung der Gleitzonenregelung in der gesetzlichen Rentenversicherung verzichtet wurde.
Auswertungen zu den Midijobs können nicht quartalsweise, </t>
    </r>
    <r>
      <rPr>
        <sz val="9"/>
        <rFont val="Arial"/>
        <family val="2"/>
      </rPr>
      <t xml:space="preserve">sondern nur zum Stichtag 31.12. vorgenommen </t>
    </r>
    <r>
      <rPr>
        <sz val="9"/>
        <color indexed="8"/>
        <rFont val="Arial"/>
        <family val="2"/>
      </rPr>
      <t>werden. Nur für diesen Stichtag liegen weitgehend vollzählige Angaben über Beschäftigunge</t>
    </r>
    <r>
      <rPr>
        <sz val="9"/>
        <rFont val="Arial"/>
        <family val="2"/>
      </rPr>
      <t>n in der Gleitzone</t>
    </r>
    <r>
      <rPr>
        <sz val="9"/>
        <color indexed="8"/>
        <rFont val="Arial"/>
        <family val="2"/>
      </rPr>
      <t xml:space="preserve"> vor. Auswertungen zu den Midijobs liegen ab dem Stichtag 31.12.2003 vor.
</t>
    </r>
  </si>
  <si>
    <r>
      <t xml:space="preserve">Zu den </t>
    </r>
    <r>
      <rPr>
        <b/>
        <sz val="9"/>
        <color indexed="8"/>
        <rFont val="Arial"/>
        <family val="2"/>
      </rPr>
      <t xml:space="preserve">geringfügigen Beschäftigungsverhältnissen </t>
    </r>
    <r>
      <rPr>
        <sz val="9"/>
        <color indexed="8"/>
        <rFont val="Arial"/>
        <family val="2"/>
      </rPr>
      <t>zählen Arbeitsverhältnisse mit einem niedrigen Lohn (</t>
    </r>
    <r>
      <rPr>
        <b/>
        <sz val="9"/>
        <color indexed="8"/>
        <rFont val="Arial"/>
        <family val="2"/>
      </rPr>
      <t>geringfügig entlohnte Beschäftigung</t>
    </r>
    <r>
      <rPr>
        <sz val="9"/>
        <color indexed="8"/>
        <rFont val="Arial"/>
        <family val="2"/>
      </rPr>
      <t>) oder mit einer kurzen Dauer (</t>
    </r>
    <r>
      <rPr>
        <b/>
        <sz val="9"/>
        <color indexed="8"/>
        <rFont val="Arial"/>
        <family val="2"/>
      </rPr>
      <t>kurzfristige Beschäftigung</t>
    </r>
    <r>
      <rPr>
        <sz val="9"/>
        <color indexed="8"/>
        <rFont val="Arial"/>
        <family val="2"/>
      </rPr>
      <t>). Beide werden auch als "</t>
    </r>
    <r>
      <rPr>
        <b/>
        <sz val="9"/>
        <color indexed="8"/>
        <rFont val="Arial"/>
        <family val="2"/>
      </rPr>
      <t>Minijob</t>
    </r>
    <r>
      <rPr>
        <sz val="9"/>
        <color indexed="8"/>
        <rFont val="Arial"/>
        <family val="2"/>
      </rPr>
      <t xml:space="preserve">" bezeichnet.
Eine </t>
    </r>
    <r>
      <rPr>
        <b/>
        <sz val="9"/>
        <color indexed="8"/>
        <rFont val="Arial"/>
        <family val="2"/>
      </rPr>
      <t>geringfügig entlohnte Beschäftigung</t>
    </r>
    <r>
      <rPr>
        <sz val="9"/>
        <color indexed="8"/>
        <rFont val="Arial"/>
        <family val="2"/>
      </rPr>
      <t xml:space="preserve">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t>
    </r>
    <r>
      <rPr>
        <sz val="9"/>
        <rFont val="Arial"/>
        <family val="2"/>
      </rPr>
      <t xml:space="preserve">Eine Berichterstattung der </t>
    </r>
    <r>
      <rPr>
        <b/>
        <sz val="9"/>
        <rFont val="Arial"/>
        <family val="2"/>
      </rPr>
      <t>ausschließlich geringfügig entlohnten Beschäftigten</t>
    </r>
    <r>
      <rPr>
        <sz val="9"/>
        <rFont val="Arial"/>
        <family val="2"/>
      </rPr>
      <t xml:space="preserve"> erfolgt seit dem Stichtag 30.06.1999,  </t>
    </r>
    <r>
      <rPr>
        <b/>
        <sz val="9"/>
        <rFont val="Arial"/>
        <family val="2"/>
      </rPr>
      <t xml:space="preserve">geringfügig entlohnte Beschäftigte im Nebenjob </t>
    </r>
    <r>
      <rPr>
        <sz val="9"/>
        <rFont val="Arial"/>
        <family val="2"/>
      </rPr>
      <t>können ab dem Stichtag 30.06.2003 ausgewertet werden.</t>
    </r>
    <r>
      <rPr>
        <sz val="9"/>
        <color indexed="8"/>
        <rFont val="Arial"/>
        <family val="2"/>
      </rPr>
      <t xml:space="preserve">
</t>
    </r>
  </si>
  <si>
    <r>
      <t xml:space="preserve">Eine </t>
    </r>
    <r>
      <rPr>
        <b/>
        <sz val="9"/>
        <color indexed="8"/>
        <rFont val="Arial"/>
        <family val="2"/>
      </rPr>
      <t>kurzfristige Beschäftigung</t>
    </r>
    <r>
      <rPr>
        <sz val="9"/>
        <color indexed="8"/>
        <rFont val="Arial"/>
        <family val="2"/>
      </rPr>
      <t xml:space="preserve">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(z. B. durch einen auf längstens ein Jahr befristeten Rahmenarbeitsvertrag) begrenzt ist (im Zeitraum vor dem 01.01.2015 lagen die Fristen bei zwei Monaten oder insgesamt 50 Arbeitstagen). </t>
    </r>
    <r>
      <rPr>
        <b/>
        <sz val="9"/>
        <color indexed="10"/>
        <rFont val="Arial"/>
        <family val="2"/>
      </rPr>
      <t xml:space="preserve">
</t>
    </r>
    <r>
      <rPr>
        <sz val="9"/>
        <rFont val="Arial"/>
        <family val="2"/>
      </rPr>
      <t>Auswertungen zu ausschließlich kurzfristig Beschäftigten sind ab Januar 2000 möglich. Kurzfristig Beschäftigte insgesamt sowie kurzfristig Beschäftigte im Nebenjob sind ab April 2003 auswertbar.</t>
    </r>
    <r>
      <rPr>
        <sz val="9"/>
        <color indexed="8"/>
        <rFont val="Arial"/>
        <family val="2"/>
      </rPr>
      <t xml:space="preserve">
Diese weitere Unterteilung der Daten über kurzfristig Beschäftigte in ausschließlich und im Nebenjob kurzfristig Beschäftigte ist allerdings aus Geheimhaltungsgründen nicht zu empfehlen, da die Fallzahlen relativ gering sind.
</t>
    </r>
  </si>
  <si>
    <r>
      <t xml:space="preserve">Werden von einer Person </t>
    </r>
    <r>
      <rPr>
        <b/>
        <sz val="9"/>
        <color indexed="8"/>
        <rFont val="Arial"/>
        <family val="2"/>
      </rPr>
      <t>mehrere geringfügige Beschäftigungen</t>
    </r>
    <r>
      <rPr>
        <sz val="9"/>
        <color indexed="8"/>
        <rFont val="Arial"/>
        <family val="2"/>
      </rPr>
      <t xml:space="preserve"> ausgeübt, gelten folgende Regeln:
     1. Eine geringfügig entlohnte Beschäftigung ist neben einer kurzfristigen Beschäftigung erlaubt.
     2. Bei der gleichzeitigen Ausübung von mehreren geringfügig entlohnten Beschäftigungen darf die 
         Geringfügigkeitsgrenze von 450 EUR nicht überschritten werden.                                              
     3. Bei der Ausübung von mehreren kurzfristigen Beschäftigungen darf die Grenze von drei Monaten
        oder</t>
    </r>
    <r>
      <rPr>
        <sz val="9"/>
        <rFont val="Arial"/>
        <family val="2"/>
      </rPr>
      <t xml:space="preserve"> 70 Arbeitstagen, innerhalb des vorgegebenen Zeitraumes, nicht</t>
    </r>
    <r>
      <rPr>
        <sz val="9"/>
        <color indexed="8"/>
        <rFont val="Arial"/>
        <family val="2"/>
      </rPr>
      <t xml:space="preserve"> überschritten werden.
Neben einer nicht geringfügigen versicherungspflichtigen</t>
    </r>
    <r>
      <rPr>
        <sz val="9"/>
        <rFont val="Arial"/>
        <family val="2"/>
      </rPr>
      <t xml:space="preserve"> (Haupt-)Beschäftigung</t>
    </r>
    <r>
      <rPr>
        <sz val="9"/>
        <color indexed="8"/>
        <rFont val="Arial"/>
        <family val="2"/>
      </rPr>
      <t xml:space="preserve"> ist die Ausübung einer geringfügigen</t>
    </r>
    <r>
      <rPr>
        <sz val="9"/>
        <rFont val="Arial"/>
        <family val="2"/>
      </rPr>
      <t xml:space="preserve"> (Neben-)Beschäftigung</t>
    </r>
    <r>
      <rPr>
        <sz val="9"/>
        <color indexed="8"/>
        <rFont val="Arial"/>
        <family val="2"/>
      </rPr>
      <t xml:space="preserve"> zulässig. Für den Fall, dass ein Arbeitnehmer neben einer nicht geringfügigen versicherungspflichtigen Beschäftigung bei anderen Arbeitgebern geringfügig entlohnte Beschäftigungen ausübt,</t>
    </r>
    <r>
      <rPr>
        <sz val="9"/>
        <rFont val="Arial"/>
        <family val="2"/>
      </rPr>
      <t xml:space="preserve"> gilt für die Bereiche der Kranken-, Pflege- und Rentenversicherung</t>
    </r>
    <r>
      <rPr>
        <sz val="9"/>
        <color indexed="8"/>
        <rFont val="Arial"/>
        <family val="2"/>
      </rPr>
      <t xml:space="preserve">, dass geringfügig entlohnte Beschäftigungen - mit Ausnahme </t>
    </r>
    <r>
      <rPr>
        <i/>
        <sz val="9"/>
        <color indexed="8"/>
        <rFont val="Arial"/>
        <family val="2"/>
      </rPr>
      <t>einer</t>
    </r>
    <r>
      <rPr>
        <sz val="9"/>
        <color indexed="8"/>
        <rFont val="Arial"/>
        <family val="2"/>
      </rPr>
      <t xml:space="preserve"> geringfügig entlohnten Beschäftigung - mit einer nicht geringfügigen versicherungspflichtigen Beschäftigung zusammenzurechnen sind. Vgl. Richtlinien für die versicherungsrechtliche Beurteilung von geringfügigen Beschäftigungen (Geringfügigkeits-Richtlinien) vom 20. Dezember 2012.
</t>
    </r>
  </si>
  <si>
    <t>Stand: 06.12.2018</t>
  </si>
  <si>
    <t>Förderung und berufliche Rehabilitation</t>
  </si>
  <si>
    <t>Bildung</t>
  </si>
  <si>
    <t>Einnahmen/Ausgaben</t>
  </si>
  <si>
    <t>Familien und Kinder</t>
  </si>
  <si>
    <r>
      <t>Abkürzungsverzeichnis</t>
    </r>
    <r>
      <rPr>
        <sz val="10"/>
        <color indexed="12"/>
        <rFont val="Arial"/>
        <family val="2"/>
      </rPr>
      <t xml:space="preserve"> </t>
    </r>
    <r>
      <rPr>
        <sz val="10"/>
        <rFont val="Arial"/>
        <family val="2"/>
      </rPr>
      <t>bzw. der Zeichenerklärung der Statistik der BA erläutert.</t>
    </r>
  </si>
  <si>
    <t>September 2018</t>
  </si>
  <si>
    <t>März 2019</t>
  </si>
  <si>
    <t>März 2018</t>
  </si>
  <si>
    <t>Stand: 12.03.2019</t>
  </si>
  <si>
    <t>Methodischer Hinweis zur Statistik der Arbeitslosen und Arbeitsuchenden</t>
  </si>
  <si>
    <t>Definitionen</t>
  </si>
  <si>
    <r>
      <rPr>
        <b/>
        <sz val="9"/>
        <rFont val="Arial"/>
        <family val="2"/>
      </rPr>
      <t>Arbeitsuchende</t>
    </r>
    <r>
      <rPr>
        <sz val="9"/>
        <rFont val="Arial"/>
        <family val="2"/>
      </rPr>
      <t xml:space="preserve"> sind Personen, die
  ◦ eine versicherungspflichtige, mindestens 15 Stunden wöchentlich umfassende Beschäftigung suchen,  
  ◦ sich wegen der Vermittlung in ein entsprechendes Beschäftigungsverhältnis bei einer Agentur für Arbeit oder
    einem Jobcenter gemeldet haben,
  ◦ die angestrebte Tätigkeit ausüben können und dürfen.
Dies gilt auch, wenn sie bereits eine Beschäftigung oder eine selbständige Tätigkeit ausüben (§ 15 Sozialgesetzbuch Drittes Buch - SGB III).  Bei den Arbeitsuchenden wird zwischen arbeitslosen und nichtarbeitslosen Arbeitsuchenden unterschieden.</t>
    </r>
  </si>
  <si>
    <r>
      <t xml:space="preserve">Arbeitslose </t>
    </r>
    <r>
      <rPr>
        <sz val="9"/>
        <rFont val="Arial"/>
        <family val="2"/>
      </rPr>
      <t>sind Personen, die 
  ◦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 den Vermittlungsbemühungen der Agentur für Arbeit oder des Jobcenters zur Verfügung stehen, also 
    arbeiten dürfen, arbeitsfähig und -bereit sind (Verfügbarkeit), 
  ◦ in der Bundesrepublik Deutschland wohnen,
  ◦ nicht jünger als 15 Jahre sind und die Altersgrenze für den Renteneintritt noch nicht erreicht haben und
  ◦ sich persönlich bei einer Agentur für Arbeit oder einem Jobcenter arbeitslos gemeldet haben. 
Für Hilfebedürftige nach dem SGB II findet nach § 53a Abs. 1 SGB II die Arbeitslosendefinition des § 16 SGB III sinngemäß Anwendung.</t>
    </r>
  </si>
  <si>
    <r>
      <t xml:space="preserve">Als </t>
    </r>
    <r>
      <rPr>
        <b/>
        <sz val="9"/>
        <rFont val="Arial"/>
        <family val="2"/>
      </rPr>
      <t>nichtarbeitslose Arbeitsuchende</t>
    </r>
    <r>
      <rPr>
        <sz val="9"/>
        <rFont val="Arial"/>
        <family val="2"/>
      </rPr>
      <t xml:space="preserve"> gelten Arbeitsuchende, die die besonderen, für die Zählung als Arbeitslose geforderten Kriterien (z. B. hinsichtlich der Beschäftigungslosigkeit oder der erhöhten Anforderungen an die Verfügbarkeit für die Arbeitsvermittlung) nicht erfüllen oder nach gesetzlicher Vorgabe nicht als arbeitslos gelten. 
Somit zählen beispielsweise als nichtarbeitslos arbeitsuchend Personen, die
  ◦ kurzzeitig (≤ 6 Wochen) arbeitsunfähig sind,
  ◦ sich nach § 38 Abs. 1 SGB III frühzeitig arbeitsuchend gemeldet haben,
  ◦ 15 Stunden und mehr beschäftigt sind,
  ◦ am 2. Arbeitsmarkt beschäftigt sind,
  ◦ an einer Maßnahme zur Aktivierung und beruflichen Eingliederung, an beruflichen 
    Weiterbildungsmaßnahmen oder anderen arbeitsmarktpolitischen Maßnahmen teilnehmen,
  ◦ nach § 53a Abs. 2 SGB II nicht als arbeitslos zählen (nach Vollendung des 58. Lebensjahres mindestens für 
    die Dauer von zwölf Monaten Leistungen der Grundsicherung für Arbeitsuchende bezogen haben, ohne 
    dass ihnen eine sozialversicherungspflichtige Beschäftigung angeboten worden ist) oder
  ◦ eine Beschäftigung suchen, aber die weiteren Kriterien des § 16 SGB III für die Zählung als Arbeitslose nicht 
    erfüllen.
Weitere Definitionen finden Sie im Glossar der Statistik der BA unter:</t>
    </r>
  </si>
  <si>
    <t xml:space="preserve">Historie (Auszug) </t>
  </si>
  <si>
    <t>Im Zeitverlauf haben Änderungen im Sozialrecht sowie in der Organisation der Sozialverwaltungen Einfluss auf die Höhe der Arbeitslosigkeit. Dies ist bei der Interpretation der Daten zu berücksichtigen. Im Folgenden werden die wichtigsten Änderungen benannt:
  ◦ Januar 1986 - Inkrafttreten des § 105c Arbeitsförderungsgesetz (ab Januar 1998: § 428 SGB III):
          Erleichterter Arbeitslosengeldbezug (Alg) für über 58-Jährige (Regelung ist Ende 2007 ausgelaufen).
  ◦ Januar 2004 - Inkrafttreten des § 16 Abs. 2 SGB III: 
          Teilnehmer an Maßnahmen der aktiven Arbeitsmarktpolitik werden ausnahmslos nicht mehr als 
          arbeitslos gezählt.
  ◦ Januar 2005 - Einführung des SGB II:  
          Mit Einführung des SGB II treten neben den Agenturen für Arbeit weitere Akteure (gemeinsame 
          Einrichtungen und zugelassene kommunale Träger) auf den Arbeitsmarkt, die für die Betreuung von 
          Arbeitsuchenden zuständig sind. Die Daten zur Arbeitslosigkeit speisen sich daher ab Januar 2005 aus 
          dem IT-Fachverfahren der Bundesagentur für Arbeit (BA), aus als plausibel bewerteten Datenlieferungen 
          zugelassener kommunaler Träger und, sofern keine plausiblen Daten geliefert wurden, aus ergänzenden
          Schätzungen. Ab Berichtsmonat Januar 2007 werden diese Daten integriert verarbeitet (vorher additiv).     
          Nähere Informationen zur „integrierten Arbeitslosenstatistik“ finden Sie im Methodenbericht unter:</t>
  </si>
  <si>
    <t xml:space="preserve">          Erleichterter Arbeitslosengeld-II-Bezug (Alg II) für über 58-Jährige (Regelung ist Ende 2007 ausgelaufen).
  ◦ April 2007 - Gesetz zur sukzessiven Anpassung des Renteneintrittsalters (§ 235 SGB VI): 
          Ab 2012 wird sukzessive das Renteneintrittsalter von 65 auf 67 Jahre erhöht. In der Arbeitsmarktstatistik 
          ist die Altersgrenze relevant für den Arbeitslosenstatus. Bei dem Vorliegen der Kriterien 
          Beschäftigungslosigkeit, Eigenbemühungen und Verfügbarkeit gilt eine Person so lange als arbeitslos, 
          bis sie die Altersgrenze für den Renteneintritt erreicht hat.
  ◦ Januar 2009 - Einführung des § 53a Abs. 2 SGB II: 
          Erwerbsfähige Leistungsbezieher, die nach Vollendung des 58. Lebensjahres mindestens für die Dauer 
          von zwölf Monaten Leistungen der Grundsicherung erhalten haben, ohne dass ihnen eine 
          sozialversicherungspflichtige Beschäftigung angeboten worden ist, gelten als nicht arbeitslos. 
  ◦ Januar 2009 - Gesetz zur Neuausrichtung der arbeitsmarktpolitischen Instrumente (§ 16 Abs. 2 SGB III):
          Die Teilnahme an allen Maßnahmen nach § 45 SGB III (vor Inkrafttreten der Instrumentenreform 2012 
          vom 1. April 2012 § 46 SGB III) ist stets als Anwendungsfall des § 16 Abs. 2 SGB III anzusehen und 
          unabhängig von den konkreten Maßnahmeinhalten und der wöchentlichen Dauer der Inanspruchnahme 
          des Teilnehmers ist die Arbeitslosigkeit während der Maßnahme zu beenden.
  ◦ Januar 2017 - 9. Änderungsgesetz SGB II:
          Die sogenannten „Aufstocker“ (Parallelbezieher von Alg und Alg II) werden vermittlerisch durch die 
          Arbeitsagenturen betreut und zählen nun im Rechtskreis SGB III als arbeitslos bzw. arbeitsuchend und 
          nicht mehr im SGB II. 
Nähere Informationen zu den verschiedenen gesetzlichen Änderungen und deren Auswirkungen finden Sie im Qualitätsbericht (Kapitel 6: „Zeitliche und räumliche Vergleichbarkeit“, siehe unten stehenden Link). 
Darüber hinaus führen Änderungen der operativen Systeme, in den Datenverarbeitungsverfahren sowie Aktualisierungen der Berufs- und Wirtschaftsklassensystematik zu zeitlichen und räumlichen Ein-schränkungen bei einzelnen Merkmalen. Nähere Informationen können Sie den Fußnoten der jeweiligen Statistik oder dem Qualitätsbericht „Statistik der Arbeitslosen und Arbeitsuchenden“ entnehmen:</t>
  </si>
  <si>
    <t>Stand: 26.03.2019</t>
  </si>
  <si>
    <t>Schätzungen in der Arbeitslosenstatistik</t>
  </si>
  <si>
    <t>Bei teilweisen oder vollständigen Lieferausfällen sowie unplausiblen Datenlieferungen eines Trägers werden für die betroffenen Regionen Schätzwerte für Arbeitslose bzw. Arbeitsuchende ermittelt und in die Berichterstattung einbezogen.</t>
  </si>
  <si>
    <t>Geschätzte Größen und Untergliederungen</t>
  </si>
  <si>
    <r>
      <t>Schätzwerte werden für Bestand bzw. Bewegungen (Zu- und Abgang) Arbeitsloser bzw. Arbeitsuchender auf Basis eines Fortschreibungsmodells ermittelt. Das Fortschreibungsmodell basiert auf der Annahme, dass sich die Arbeitslosigkeit in Gebieten mit vergleichbarer Arbeitsmarktstruktur in ähnlicher Weise entwickelt. Fehlen für einzelne Jobcenter aktuelle Arbeitslosenzahlen, lässt sich die Entwicklung im Vergleich zum Vormonat anhand der Entwicklung in vergleichbaren Regionen abschätzen. Eine Bestandsschätzung in einem Monat führt zu einer Schätzung der Bewegungsdaten in diesem und im darauf folgenden Monat, da die gemeldeten Bewegungsdaten nicht mit der Bestandsschätzung des Vormonats vereinbar sind</t>
    </r>
    <r>
      <rPr>
        <sz val="9"/>
        <rFont val="Arial"/>
        <family val="2"/>
      </rPr>
      <t>.
Zur Ermittlung von Strukturen der Arbeitslosen werden die Schätzwerte eines Trägers (Zugang, Bestand und Abgang) nach den relativen Häufigkeiten dieser Strukturen im Vormonat auf die jeweiligen Merkmalskombinationen verteilt. Folgende Untergliederungen werden dabei berücksichtigt: 
-   Politisch-administrative Gliederung (bis zur Gemeinde) 
-   Administrative Gliederung der Bundesagentur für Arbeit (bis zur Geschäftsstelle)
-   Administrative Gliederung im Rahmen des SGB II (Jobcenter)
-   Rechtskreis
-   Alter (in 5-Jahresklassen)
-   Geschlecht
-   Staatsangehörigkeit (Deutsche/Ausländer) 
-   Schwerbehindert  (ja/nein) 
-   Langzeitarbeitslos (ja/nein) 
Bei tieferen Unterstrukturen (z. B. einzelne Staatsangehörigkeiten oder einzelne Kategorien bei der Dauer der Arbeitslosigkeit) werden die Schätzwerte der Kategorie „keine Angabe“ zugeordnet.</t>
    </r>
  </si>
  <si>
    <t>Auswirkung von Schätzungen auf die Berichterstattung</t>
  </si>
  <si>
    <t>Im Falle von Schätzungen können für die vom Lieferausfall betroffenen, aber nicht geschätzten Merkmale im jeweiligen Berichtsmonat grundsätzlich keine Nachweise für tiefere regionale Strukturen (AA/Jobcenter/Kreise/Gemeinden) erfolgen. Für diese Regionen ist auch die Berichterstattung von Jahressummen/-durchschnitten sowie der Vergleich mit anderen Berichtszeiträumen eingeschränkt.
In übergeordneten Regionen (Deutschland, West-/Ostdeutschland, Bundesländer, Bezirke der Regionaldirektionen, Vergleichstypen, Arbeitsmarktregionen) werden Ergebnisse auch für die vom Lieferausfall betroffenen, aber nicht geschätzten Merkmale ausgewiesen. Da die nicht geschätzten Merkmalsausprägungen der Kategorie „keine Angabe“ zugeordnet werden, sind diese in den betroffenen Berichtsmonaten unterzeichnet. Daher wird von Vergleichen mit anderen Zeiträumen abgesehen.</t>
  </si>
  <si>
    <t>Weiterführende Informationen</t>
  </si>
  <si>
    <t>Weitere Informationen zu Plausibilisierung und Schätzungen in der Arbeitslosenstatistik können dem Handbuch XSozial-BA-SGB II „Statistik der Arbeitslosen und Arbeitsuchenden“, Kapitel 3, entnommern werden, abrufbar unter</t>
  </si>
  <si>
    <t>https://statistik.arbeitsagentur.de/Navigation/Statistik/Grundlagen/Datenstandard-XSozial/Handbuch/Handbuecher-Nav.html</t>
  </si>
  <si>
    <t>Stand: 13.03.2019</t>
  </si>
  <si>
    <t>Kurzbeschreibung</t>
  </si>
  <si>
    <r>
      <rPr>
        <b/>
        <sz val="9"/>
        <rFont val="Arial"/>
        <family val="2"/>
      </rPr>
      <t>Pendler</t>
    </r>
    <r>
      <rPr>
        <sz val="9"/>
        <rFont val="Arial"/>
        <family val="2"/>
      </rPr>
      <t xml:space="preserve"> sind in der Beschäftigungsstatistik alle sozialversicherungspflichtig Beschäftigten, deren Arbeitsgemeinde sich von der Wohngemeinde unterscheidet. Ob und wie häufig gependelt wird, ist unerheblich. Pendlerergebnisse stehen jährlich jeweils zum Stichtag 30.06. zur Verfügung. 
</t>
    </r>
    <r>
      <rPr>
        <b/>
        <sz val="9"/>
        <rFont val="Arial"/>
        <family val="2"/>
      </rPr>
      <t xml:space="preserve">Einpendler </t>
    </r>
    <r>
      <rPr>
        <sz val="9"/>
        <rFont val="Arial"/>
        <family val="2"/>
      </rPr>
      <t xml:space="preserve">sind Personen, die in ihrer Arbeitsgemeinde nicht wohnen
</t>
    </r>
    <r>
      <rPr>
        <b/>
        <sz val="9"/>
        <rFont val="Arial"/>
        <family val="2"/>
      </rPr>
      <t>Auspendler</t>
    </r>
    <r>
      <rPr>
        <sz val="9"/>
        <rFont val="Arial"/>
        <family val="2"/>
      </rPr>
      <t xml:space="preserve"> sind Personen, die in ihrer Wohngemeinde nicht arbeiten
Die </t>
    </r>
    <r>
      <rPr>
        <b/>
        <sz val="9"/>
        <rFont val="Arial"/>
        <family val="2"/>
      </rPr>
      <t>Wohnortgemeinde</t>
    </r>
    <r>
      <rPr>
        <sz val="9"/>
        <rFont val="Arial"/>
        <family val="2"/>
      </rPr>
      <t xml:space="preserve"> kann auch im</t>
    </r>
    <r>
      <rPr>
        <b/>
        <sz val="9"/>
        <rFont val="Arial"/>
        <family val="2"/>
      </rPr>
      <t xml:space="preserve"> Ausland</t>
    </r>
    <r>
      <rPr>
        <sz val="9"/>
        <rFont val="Arial"/>
        <family val="2"/>
      </rPr>
      <t xml:space="preserve"> liegen. Einpendler aus dem Ausland können also statistisch dargestellt werden. Für Auspendler in das Ausland gilt dies jedoch nicht, da keine Meldungen der Betriebe im Ausland zur deutschen Sozialversicherung erfolgen.
Die Differenz aus Einpendlern zu Auspendlern ergibt den </t>
    </r>
    <r>
      <rPr>
        <b/>
        <sz val="9"/>
        <rFont val="Arial"/>
        <family val="2"/>
      </rPr>
      <t>Pendlersaldo</t>
    </r>
    <r>
      <rPr>
        <sz val="9"/>
        <rFont val="Arial"/>
        <family val="2"/>
      </rPr>
      <t xml:space="preserve">.  Da große Regionen viele Ein- und Auspendler aufweisen und kleine Regionen wenig, sind die Pendlerzahlen als absolute Größe nicht geeignet, Bewertungen und Klassifizierungen von Regionen hinsichtlich ihrer Arbeits- oder Wohnorteigenschaft vorzunehmen. Für derartige Betrachtungen sind die </t>
    </r>
    <r>
      <rPr>
        <b/>
        <sz val="9"/>
        <rFont val="Arial"/>
        <family val="2"/>
      </rPr>
      <t>Einpendlerquote</t>
    </r>
    <r>
      <rPr>
        <sz val="9"/>
        <rFont val="Arial"/>
        <family val="2"/>
      </rPr>
      <t xml:space="preserve"> (Anteil der Einpendler an den sozialversicherungspflichtig Beschäftigten am Arbeitsort in Prozent) sowie die </t>
    </r>
    <r>
      <rPr>
        <b/>
        <sz val="9"/>
        <rFont val="Arial"/>
        <family val="2"/>
      </rPr>
      <t>Auspendlerquote</t>
    </r>
    <r>
      <rPr>
        <sz val="9"/>
        <rFont val="Arial"/>
        <family val="2"/>
      </rPr>
      <t xml:space="preserve"> (Anteil der Auspendler an den sozialversicherungspflichtig Beschäftigten am Wohnort in Prozent) hilfreich, die Aussagen unabhängig von der Regionsgröße erlauben. Weitere Definitionen finden Sie im Glossar der Beschäftigungsstatistik unter:</t>
    </r>
  </si>
  <si>
    <r>
      <rPr>
        <b/>
        <sz val="10"/>
        <rFont val="Arial"/>
        <family val="2"/>
      </rPr>
      <t>Fachliche Erläuterungen zum Wohn- und Arbeitsort</t>
    </r>
    <r>
      <rPr>
        <sz val="9"/>
        <rFont val="Arial"/>
        <family val="2"/>
      </rPr>
      <t xml:space="preserve">
Der Wohnort des Beschäftigten stammt aus den Meldungen der Arbeitgeber zur Sozialversicherung. Die aktuelle Anschrift ist vom Arbeitgeber bei jeder Anmeldung mitzuteilen, eine Änderung der Anschrift erst in Verbindung mit der folgenden Jahresmeldung. Im Extremfall kann es daher über ein Jahr dauern, bis ein </t>
    </r>
    <r>
      <rPr>
        <b/>
        <sz val="9"/>
        <rFont val="Arial"/>
        <family val="2"/>
      </rPr>
      <t>Wohnortwechsel</t>
    </r>
    <r>
      <rPr>
        <sz val="9"/>
        <rFont val="Arial"/>
        <family val="2"/>
      </rPr>
      <t xml:space="preserve"> statistisch bekannt wird. Zu einer Person wird jeweils nur die zuletzt übermittelte Wohnortangabe gespeichert. Frühere Angaben werden gelöscht, d.h. es wird keine Historik geführt. Hinsichtlich der Wohnortangaben bestehen für einzelne Beschäftigte Erhebungsungenauigkeiten. Die Meldevorschrift stellt nicht klar, welcher Wohnsitz – Haupt- oder Nebenwohnsitz mit überwiegendem Aufenthaltsort – vom Arbeitgeber zu melden ist. Dies kann in der Beschäftigungsstatistik zum Nachweis von „</t>
    </r>
    <r>
      <rPr>
        <b/>
        <sz val="9"/>
        <rFont val="Arial"/>
        <family val="2"/>
      </rPr>
      <t>Fernpendlern</t>
    </r>
    <r>
      <rPr>
        <sz val="9"/>
        <rFont val="Arial"/>
        <family val="2"/>
      </rPr>
      <t>“ zwischen gemeldeten Hauptwohnsitz und Arbeitsort führen, obwohl der Beschäftigte am Nebenwohnsitz seiner Beschäftigung nachgeht, also faktisch nicht pendelt.
Der Arbeitsort des Beschäftigten wird über die, in den Meldungen vom Arbeitgeber angegebene,</t>
    </r>
    <r>
      <rPr>
        <b/>
        <sz val="9"/>
        <rFont val="Arial"/>
        <family val="2"/>
      </rPr>
      <t xml:space="preserve"> Betriebsnummer</t>
    </r>
    <r>
      <rPr>
        <sz val="9"/>
        <rFont val="Arial"/>
        <family val="2"/>
      </rPr>
      <t xml:space="preserve"> festgestellt. Die zutreffende Regionalisierung der Beschäftigten nach dem Arbeitsort hängt daher davon ab, ob die vom Betriebsnummern-Service (BNS) zugeteilten Betriebsnummern korrekt verwendet werden. Insbesondere bei Arbeitgebern mit mehreren Betrieben in verschiedenen Gemeinden können regionale Falschzuordnungen (Klumpungen) auftreten, wenn z.B. die Beschäftigten aller Niederlassungen unter der Betriebsnummer der Hauptniederlassung gemeldet werden. Bei allen Beschäftigten, die nicht am Ort der Hauptniederlassung tätig sind, kommt es somit zu gewissen Unschärfen.
Sowohl hinsichtlich des Arbeitsortes als auch des Wohnortes gibt es sozialversicherungspflichtig Beschäftigte, die nicht regional zuordenbar sind. Bei der Ermittlung der Ein- und Auspendler gilt daher:  
</t>
    </r>
    <r>
      <rPr>
        <b/>
        <sz val="9"/>
        <rFont val="Arial"/>
        <family val="2"/>
      </rPr>
      <t>Einpendler</t>
    </r>
    <r>
      <rPr>
        <sz val="9"/>
        <rFont val="Arial"/>
        <family val="2"/>
      </rPr>
      <t xml:space="preserve"> = (SvB am Arbeitsort) – (SvB mit Arbeitsort = Wohnort) – (SvB ohne Angabe zum Arbeitsort bzw. zum Wohnort)
</t>
    </r>
    <r>
      <rPr>
        <b/>
        <sz val="9"/>
        <rFont val="Arial"/>
        <family val="2"/>
      </rPr>
      <t>Auspendler</t>
    </r>
    <r>
      <rPr>
        <sz val="9"/>
        <rFont val="Arial"/>
        <family val="2"/>
      </rPr>
      <t xml:space="preserve"> = (SvB am Wohnort) – (SvB mit Arbeitsort = Wohnort) – (SvB ohne Angabe zum Arbeitsort bzw. zum Wohnort)
Ist der </t>
    </r>
    <r>
      <rPr>
        <b/>
        <sz val="9"/>
        <rFont val="Arial"/>
        <family val="2"/>
      </rPr>
      <t>Wohn- oder der Arbeitsort eines Beschäftigten nicht bekannt</t>
    </r>
    <r>
      <rPr>
        <sz val="9"/>
        <rFont val="Arial"/>
        <family val="2"/>
      </rPr>
      <t xml:space="preserve">, darf man ihn nicht zu den Pendlern zählen.
Nähere Informationen zur Beschäftigungsstatistik finden Sie im Qualitätsbericht ("Statistik der sozialversicherungspflichtigen und geringfügigen Beschäftigung") unter: </t>
    </r>
  </si>
  <si>
    <t>*</t>
  </si>
  <si>
    <t>Stichtag: 30.06.2018</t>
  </si>
  <si>
    <t>Erstellungsdatum: 15.04.2019, Statistik-Service Südost, Auftragsnummer 209455</t>
  </si>
  <si>
    <t>30.06.2017</t>
  </si>
  <si>
    <t>30.06.2018</t>
  </si>
  <si>
    <t>Stichtag: 30.09.2018</t>
  </si>
  <si>
    <t>März 2019 bzw. ausgewählte Stichtage</t>
  </si>
  <si>
    <t>Bestand an Arbeitslosen und Sozialversicherungspflichtig Beschäftigte (SvB) nach ausgewählten Merkmalen, Nürnberg,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</si>
</sst>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_-;\-* #,##0\ _€_-;_-* &quot;-&quot;\ _€_-;_-@_-"/>
    <numFmt numFmtId="44" formatCode="_-* #,##0.00\ &quot;€&quot;_-;\-* #,##0.00\ &quot;€&quot;_-;_-* &quot;-&quot;??\ &quot;€&quot;_-;_-@_-"/>
    <numFmt numFmtId="164" formatCode="* #,##0;* \-_ #,##0;\-"/>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0\)"/>
    <numFmt numFmtId="179" formatCode="0.0"/>
    <numFmt numFmtId="180" formatCode="* 0.0;* \-_ 0.0;\-"/>
    <numFmt numFmtId="181" formatCode="#,##0\ \ "/>
    <numFmt numFmtId="182" formatCode="&quot;Erstellungsdatum: &quot;dd/mm/yyyy&quot;, Statistik-Service Südost, Auftragsnummer 209455&quot;"/>
    <numFmt numFmtId="183" formatCode="#,###"/>
  </numFmts>
  <fonts count="66" x14ac:knownFonts="1">
    <font>
      <sz val="11"/>
      <color theme="1"/>
      <name val="Arial"/>
      <family val="2"/>
    </font>
    <font>
      <sz val="8"/>
      <name val="Arial"/>
      <family val="2"/>
    </font>
    <font>
      <sz val="6"/>
      <name val="Arial"/>
      <family val="2"/>
    </font>
    <font>
      <sz val="10"/>
      <name val="Arial"/>
      <family val="2"/>
    </font>
    <font>
      <sz val="7"/>
      <name val="Arial"/>
      <family val="2"/>
    </font>
    <font>
      <sz val="7"/>
      <color indexed="8"/>
      <name val="Arial"/>
      <family val="2"/>
    </font>
    <font>
      <b/>
      <sz val="10"/>
      <name val="Arial"/>
      <family val="2"/>
    </font>
    <font>
      <sz val="9"/>
      <name val="Arial"/>
      <family val="2"/>
    </font>
    <font>
      <b/>
      <sz val="11"/>
      <name val="Arial"/>
      <family val="2"/>
    </font>
    <font>
      <b/>
      <sz val="12"/>
      <name val="Arial"/>
      <family val="2"/>
    </font>
    <font>
      <b/>
      <sz val="9"/>
      <name val="Arial"/>
      <family val="2"/>
    </font>
    <font>
      <i/>
      <sz val="9"/>
      <name val="Arial"/>
      <family val="2"/>
    </font>
    <font>
      <u/>
      <sz val="8"/>
      <color indexed="12"/>
      <name val="Tahoma"/>
      <family val="2"/>
    </font>
    <font>
      <u/>
      <sz val="10"/>
      <color indexed="12"/>
      <name val="Arial"/>
      <family val="2"/>
    </font>
    <font>
      <sz val="7.5"/>
      <name val="Arial"/>
      <family val="2"/>
    </font>
    <font>
      <sz val="12"/>
      <name val="Arial"/>
      <family val="2"/>
    </font>
    <font>
      <b/>
      <i/>
      <sz val="10"/>
      <color indexed="9"/>
      <name val="Arial"/>
      <family val="2"/>
    </font>
    <font>
      <b/>
      <sz val="10"/>
      <color indexed="9"/>
      <name val="Arial"/>
      <family val="2"/>
    </font>
    <font>
      <i/>
      <sz val="10"/>
      <color indexed="9"/>
      <name val="Arial"/>
      <family val="2"/>
    </font>
    <font>
      <sz val="8"/>
      <name val="Tahoma"/>
      <family val="2"/>
    </font>
    <font>
      <i/>
      <sz val="10"/>
      <name val="Arial"/>
      <family val="2"/>
    </font>
    <font>
      <sz val="10"/>
      <color indexed="10"/>
      <name val="Arial"/>
      <family val="2"/>
    </font>
    <font>
      <sz val="10"/>
      <color indexed="8"/>
      <name val="Arial"/>
      <family val="2"/>
    </font>
    <font>
      <u/>
      <sz val="10"/>
      <name val="Arial"/>
      <family val="2"/>
    </font>
    <font>
      <b/>
      <sz val="14"/>
      <name val="Arial"/>
      <family val="2"/>
    </font>
    <font>
      <sz val="10"/>
      <color indexed="12"/>
      <name val="Arial"/>
      <family val="2"/>
    </font>
    <font>
      <u/>
      <sz val="10"/>
      <color indexed="8"/>
      <name val="Arial"/>
      <family val="2"/>
    </font>
    <font>
      <b/>
      <sz val="9"/>
      <color indexed="8"/>
      <name val="Arial"/>
      <family val="2"/>
    </font>
    <font>
      <sz val="9"/>
      <color indexed="8"/>
      <name val="Arial"/>
      <family val="2"/>
    </font>
    <font>
      <i/>
      <sz val="9"/>
      <color indexed="8"/>
      <name val="Arial"/>
      <family val="2"/>
    </font>
    <font>
      <sz val="9"/>
      <color indexed="10"/>
      <name val="Arial"/>
      <family val="2"/>
    </font>
    <font>
      <sz val="12"/>
      <color indexed="9"/>
      <name val="Arial"/>
      <family val="2"/>
    </font>
    <font>
      <b/>
      <sz val="11"/>
      <color indexed="8"/>
      <name val="Arial"/>
      <family val="2"/>
    </font>
    <font>
      <sz val="10"/>
      <name val="Arial"/>
      <family val="2"/>
    </font>
    <font>
      <u/>
      <sz val="9"/>
      <name val="Arial"/>
      <family val="2"/>
    </font>
    <font>
      <vertAlign val="superscript"/>
      <sz val="8"/>
      <name val="Arial"/>
      <family val="2"/>
    </font>
    <font>
      <sz val="11"/>
      <color theme="1"/>
      <name val="Arial"/>
      <family val="2"/>
    </font>
    <font>
      <u/>
      <sz val="11"/>
      <color theme="10"/>
      <name val="Arial"/>
      <family val="2"/>
    </font>
    <font>
      <sz val="10"/>
      <color rgb="FF000000"/>
      <name val="Arial"/>
      <family val="2"/>
    </font>
    <font>
      <sz val="10"/>
      <color theme="1"/>
      <name val="Calibri"/>
      <family val="2"/>
    </font>
    <font>
      <u/>
      <sz val="10"/>
      <color theme="10"/>
      <name val="Arial"/>
      <family val="2"/>
    </font>
    <font>
      <b/>
      <sz val="12"/>
      <color rgb="FF000000"/>
      <name val="Arial"/>
      <family val="2"/>
    </font>
    <font>
      <b/>
      <sz val="10"/>
      <color rgb="FF000000"/>
      <name val="Arial"/>
      <family val="2"/>
    </font>
    <font>
      <u/>
      <sz val="9"/>
      <color theme="10"/>
      <name val="Arial"/>
      <family val="2"/>
    </font>
    <font>
      <b/>
      <sz val="9"/>
      <color rgb="FF000000"/>
      <name val="Arial"/>
      <family val="2"/>
    </font>
    <font>
      <sz val="9"/>
      <color rgb="FF000000"/>
      <name val="Arial"/>
      <family val="2"/>
    </font>
    <font>
      <sz val="8"/>
      <color theme="1"/>
      <name val="Arial"/>
      <family val="2"/>
    </font>
    <font>
      <b/>
      <sz val="8"/>
      <color theme="1"/>
      <name val="Arial"/>
      <family val="2"/>
    </font>
    <font>
      <sz val="9"/>
      <color theme="1"/>
      <name val="Arial"/>
      <family val="2"/>
    </font>
    <font>
      <sz val="18"/>
      <color rgb="FF000000"/>
      <name val="Tahoma"/>
      <family val="2"/>
    </font>
    <font>
      <sz val="8"/>
      <color rgb="FF000000"/>
      <name val="Tahoma"/>
      <family val="2"/>
    </font>
    <font>
      <b/>
      <sz val="8"/>
      <color rgb="FFFFFFFF"/>
      <name val="Verdana"/>
      <family val="2"/>
    </font>
    <font>
      <sz val="8"/>
      <color rgb="FF000000"/>
      <name val="Verdana"/>
      <family val="2"/>
    </font>
    <font>
      <sz val="8"/>
      <color rgb="FF000000"/>
      <name val="Arial"/>
      <family val="2"/>
    </font>
    <font>
      <b/>
      <sz val="8"/>
      <color rgb="FF25396E"/>
      <name val="Arial"/>
      <family val="2"/>
    </font>
    <font>
      <sz val="10"/>
      <color theme="1"/>
      <name val="Arial"/>
      <family val="2"/>
    </font>
    <font>
      <b/>
      <sz val="12"/>
      <color theme="1"/>
      <name val="Arial"/>
      <family val="2"/>
    </font>
    <font>
      <b/>
      <sz val="10"/>
      <color theme="1"/>
      <name val="Arial"/>
      <family val="2"/>
    </font>
    <font>
      <sz val="7"/>
      <color theme="1"/>
      <name val="Arial"/>
      <family val="2"/>
    </font>
    <font>
      <sz val="8"/>
      <color rgb="FF25396E"/>
      <name val="Arial"/>
      <family val="2"/>
    </font>
    <font>
      <sz val="11"/>
      <color theme="1"/>
      <name val="Calibri"/>
      <family val="2"/>
      <scheme val="minor"/>
    </font>
    <font>
      <sz val="10"/>
      <color theme="1"/>
      <name val="Calibri"/>
      <family val="2"/>
      <scheme val="minor"/>
    </font>
    <font>
      <sz val="10"/>
      <color indexed="9"/>
      <name val="Arial"/>
      <family val="2"/>
    </font>
    <font>
      <b/>
      <sz val="9"/>
      <color indexed="10"/>
      <name val="Arial"/>
      <family val="2"/>
    </font>
    <font>
      <sz val="9"/>
      <color rgb="FFFF0000"/>
      <name val="Arial"/>
      <family val="2"/>
    </font>
    <font>
      <strike/>
      <sz val="9"/>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376091"/>
      </patternFill>
    </fill>
    <fill>
      <patternFill patternType="solid">
        <fgColor rgb="FFFFFFFF"/>
      </patternFill>
    </fill>
    <fill>
      <gradientFill degree="90">
        <stop position="0">
          <color rgb="FFC0C0C0"/>
        </stop>
        <stop position="1">
          <color rgb="FFF0F0F0"/>
        </stop>
      </gradientFill>
    </fill>
    <fill>
      <patternFill patternType="solid">
        <fgColor theme="0" tint="-0.14999847407452621"/>
        <bgColor indexed="64"/>
      </patternFill>
    </fill>
    <fill>
      <patternFill patternType="solid">
        <fgColor rgb="FFD8D8D8"/>
      </patternFill>
    </fill>
    <fill>
      <patternFill patternType="solid">
        <fgColor theme="0" tint="-0.34998626667073579"/>
        <bgColor indexed="64"/>
      </patternFill>
    </fill>
    <fill>
      <patternFill patternType="solid">
        <fgColor indexed="22"/>
        <bgColor indexed="64"/>
      </patternFill>
    </fill>
  </fills>
  <borders count="66">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right/>
      <top/>
      <bottom style="thin">
        <color indexed="1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hair">
        <color indexed="22"/>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top/>
      <bottom/>
      <diagonal/>
    </border>
    <border>
      <left style="hair">
        <color indexed="22"/>
      </left>
      <right/>
      <top style="hair">
        <color indexed="22"/>
      </top>
      <bottom style="hair">
        <color indexed="22"/>
      </bottom>
      <diagonal/>
    </border>
    <border>
      <left/>
      <right/>
      <top style="thin">
        <color indexed="10"/>
      </top>
      <bottom/>
      <diagonal/>
    </border>
    <border>
      <left style="hair">
        <color indexed="22"/>
      </left>
      <right/>
      <top/>
      <bottom style="hair">
        <color indexed="2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22"/>
      </right>
      <top/>
      <bottom/>
      <diagonal/>
    </border>
    <border>
      <left/>
      <right style="hair">
        <color indexed="22"/>
      </right>
      <top/>
      <bottom style="hair">
        <color indexed="22"/>
      </bottom>
      <diagonal/>
    </border>
    <border>
      <left/>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rgb="FFFF0000"/>
      </bottom>
      <diagonal/>
    </border>
    <border>
      <left style="thin">
        <color rgb="FFFFFFFF"/>
      </left>
      <right/>
      <top style="thin">
        <color rgb="FF808080"/>
      </top>
      <bottom style="thin">
        <color rgb="FFFFFFFF"/>
      </bottom>
      <diagonal/>
    </border>
    <border>
      <left style="thin">
        <color rgb="FFFFFFFF"/>
      </left>
      <right/>
      <top/>
      <bottom style="thin">
        <color rgb="FFFFFFFF"/>
      </bottom>
      <diagonal/>
    </border>
    <border>
      <left style="thin">
        <color rgb="FFFFFFFF"/>
      </left>
      <right style="thin">
        <color rgb="FF808080"/>
      </right>
      <top/>
      <bottom style="thin">
        <color rgb="FFFFFFFF"/>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right/>
      <top style="thin">
        <color rgb="FFFF0000"/>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top/>
      <bottom style="thin">
        <color rgb="FF808080"/>
      </bottom>
      <diagonal/>
    </border>
    <border>
      <left style="thin">
        <color rgb="FFFFFFFF"/>
      </left>
      <right style="thin">
        <color rgb="FF808080"/>
      </right>
      <top style="thin">
        <color rgb="FF808080"/>
      </top>
      <bottom style="thin">
        <color rgb="FFFFFFFF"/>
      </bottom>
      <diagonal/>
    </border>
    <border>
      <left style="thin">
        <color rgb="FF808080"/>
      </left>
      <right/>
      <top style="thin">
        <color rgb="FF808080"/>
      </top>
      <bottom style="thin">
        <color rgb="FFFFFFFF"/>
      </bottom>
      <diagonal/>
    </border>
  </borders>
  <cellStyleXfs count="54">
    <xf numFmtId="0" fontId="0" fillId="0" borderId="0"/>
    <xf numFmtId="166" fontId="1" fillId="0" borderId="0"/>
    <xf numFmtId="49" fontId="1" fillId="0" borderId="0"/>
    <xf numFmtId="167" fontId="3" fillId="0" borderId="0">
      <alignment horizontal="center"/>
    </xf>
    <xf numFmtId="168" fontId="1" fillId="0" borderId="0"/>
    <xf numFmtId="169" fontId="3" fillId="0" borderId="0"/>
    <xf numFmtId="170" fontId="3" fillId="0" borderId="0"/>
    <xf numFmtId="171" fontId="3" fillId="0" borderId="0"/>
    <xf numFmtId="172" fontId="3" fillId="0" borderId="0">
      <alignment horizontal="center"/>
    </xf>
    <xf numFmtId="173" fontId="3" fillId="0" borderId="0">
      <alignment horizontal="center"/>
    </xf>
    <xf numFmtId="174" fontId="3" fillId="0" borderId="0">
      <alignment horizontal="center"/>
    </xf>
    <xf numFmtId="175" fontId="3" fillId="0" borderId="0">
      <alignment horizontal="center"/>
    </xf>
    <xf numFmtId="176" fontId="3" fillId="0" borderId="0">
      <alignment horizontal="center"/>
    </xf>
    <xf numFmtId="41"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 fillId="0" borderId="1" applyFont="0" applyBorder="0" applyAlignment="0"/>
    <xf numFmtId="1" fontId="6" fillId="2" borderId="2">
      <alignment horizontal="right"/>
    </xf>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6" fillId="0" borderId="0"/>
    <xf numFmtId="0" fontId="1" fillId="0" borderId="0"/>
    <xf numFmtId="0" fontId="3" fillId="0" borderId="0"/>
    <xf numFmtId="0" fontId="3" fillId="0" borderId="0"/>
    <xf numFmtId="0" fontId="38" fillId="0" borderId="0"/>
    <xf numFmtId="0" fontId="38" fillId="0" borderId="0"/>
    <xf numFmtId="0" fontId="36" fillId="0" borderId="0"/>
    <xf numFmtId="0" fontId="33" fillId="0" borderId="0"/>
    <xf numFmtId="0" fontId="38" fillId="0" borderId="0"/>
    <xf numFmtId="0" fontId="3" fillId="0" borderId="0"/>
    <xf numFmtId="0" fontId="19" fillId="0" borderId="0"/>
    <xf numFmtId="0" fontId="19" fillId="0" borderId="0"/>
    <xf numFmtId="177" fontId="14" fillId="0" borderId="0">
      <alignment horizontal="center" vertical="center"/>
    </xf>
    <xf numFmtId="0" fontId="3" fillId="0" borderId="0" applyNumberFormat="0" applyFill="0" applyBorder="0" applyAlignment="0" applyProtection="0"/>
    <xf numFmtId="0" fontId="13" fillId="0" borderId="0" applyNumberFormat="0" applyFill="0" applyBorder="0" applyAlignment="0" applyProtection="0">
      <alignment vertical="top"/>
      <protection locked="0"/>
    </xf>
    <xf numFmtId="0" fontId="60" fillId="0" borderId="0"/>
    <xf numFmtId="0" fontId="36" fillId="0" borderId="0"/>
    <xf numFmtId="0" fontId="3" fillId="0" borderId="0"/>
    <xf numFmtId="0" fontId="1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xf numFmtId="0" fontId="37" fillId="0" borderId="0" applyNumberFormat="0" applyFill="0" applyBorder="0" applyAlignment="0" applyProtection="0">
      <alignment vertical="top"/>
      <protection locked="0"/>
    </xf>
    <xf numFmtId="0" fontId="3" fillId="0" borderId="0"/>
  </cellStyleXfs>
  <cellXfs count="506">
    <xf numFmtId="0" fontId="0" fillId="0" borderId="0" xfId="0"/>
    <xf numFmtId="0" fontId="1" fillId="0" borderId="0" xfId="0" applyFont="1" applyFill="1"/>
    <xf numFmtId="3" fontId="1" fillId="0" borderId="0" xfId="0" applyNumberFormat="1" applyFont="1" applyFill="1"/>
    <xf numFmtId="164" fontId="1" fillId="0" borderId="0" xfId="0" applyNumberFormat="1" applyFont="1" applyFill="1" applyBorder="1" applyAlignment="1">
      <alignment horizontal="right"/>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1" fillId="0" borderId="6" xfId="0" applyFont="1" applyFill="1" applyBorder="1"/>
    <xf numFmtId="0" fontId="3" fillId="0" borderId="6" xfId="0" applyFont="1" applyFill="1" applyBorder="1" applyAlignment="1">
      <alignment horizontal="right" vertical="center"/>
    </xf>
    <xf numFmtId="165" fontId="1" fillId="0" borderId="0" xfId="0" applyNumberFormat="1" applyFont="1" applyFill="1" applyAlignment="1">
      <alignment horizontal="left" vertical="center"/>
    </xf>
    <xf numFmtId="0" fontId="1" fillId="0" borderId="0" xfId="0" applyFont="1" applyFill="1" applyAlignment="1">
      <alignment horizontal="left" vertical="center"/>
    </xf>
    <xf numFmtId="0" fontId="7" fillId="0" borderId="6" xfId="26" applyFont="1" applyFill="1" applyBorder="1"/>
    <xf numFmtId="0" fontId="3" fillId="0" borderId="6" xfId="26" applyFont="1" applyFill="1" applyBorder="1" applyAlignment="1">
      <alignment horizontal="right" vertical="center"/>
    </xf>
    <xf numFmtId="0" fontId="7" fillId="0" borderId="0" xfId="26" applyFont="1" applyFill="1" applyBorder="1"/>
    <xf numFmtId="0" fontId="3" fillId="0" borderId="0" xfId="26" applyFill="1"/>
    <xf numFmtId="0" fontId="3" fillId="0" borderId="0" xfId="26" applyFill="1" applyAlignment="1">
      <alignment horizontal="right"/>
    </xf>
    <xf numFmtId="0" fontId="8" fillId="0" borderId="0" xfId="26" applyFont="1" applyFill="1" applyBorder="1" applyAlignment="1">
      <alignment horizontal="left"/>
    </xf>
    <xf numFmtId="0" fontId="9" fillId="0" borderId="0" xfId="26" applyFont="1" applyFill="1" applyBorder="1" applyAlignment="1">
      <alignment horizontal="left"/>
    </xf>
    <xf numFmtId="0" fontId="6" fillId="0" borderId="0" xfId="26" applyFont="1" applyFill="1"/>
    <xf numFmtId="0" fontId="3" fillId="0" borderId="0" xfId="26" applyFill="1" applyBorder="1"/>
    <xf numFmtId="0" fontId="3" fillId="0" borderId="0" xfId="26" applyFont="1" applyFill="1" applyBorder="1"/>
    <xf numFmtId="0" fontId="6" fillId="0" borderId="0" xfId="26" applyFont="1" applyFill="1" applyBorder="1"/>
    <xf numFmtId="0" fontId="3" fillId="0" borderId="0" xfId="26" applyFill="1" applyBorder="1" applyAlignment="1">
      <alignment horizontal="center"/>
    </xf>
    <xf numFmtId="0" fontId="39" fillId="0" borderId="0" xfId="0" applyFont="1"/>
    <xf numFmtId="0" fontId="39" fillId="0" borderId="0" xfId="0" applyFont="1" applyAlignment="1">
      <alignment horizontal="justify" readingOrder="1"/>
    </xf>
    <xf numFmtId="0" fontId="40" fillId="0" borderId="0" xfId="22" applyFont="1" applyFill="1" applyBorder="1" applyAlignment="1" applyProtection="1">
      <alignment horizontal="left" indent="1"/>
    </xf>
    <xf numFmtId="0" fontId="3" fillId="0" borderId="0" xfId="26" applyNumberFormat="1" applyFill="1" applyBorder="1"/>
    <xf numFmtId="0" fontId="3" fillId="0" borderId="0" xfId="26" applyFill="1" applyBorder="1" applyAlignment="1"/>
    <xf numFmtId="49" fontId="7" fillId="2" borderId="0" xfId="39" applyNumberFormat="1" applyFont="1" applyFill="1" applyBorder="1" applyAlignment="1">
      <alignment horizontal="left" vertical="center"/>
    </xf>
    <xf numFmtId="0" fontId="0" fillId="0" borderId="0" xfId="0" applyFill="1" applyBorder="1" applyAlignment="1">
      <alignment vertical="center"/>
    </xf>
    <xf numFmtId="0" fontId="41" fillId="0" borderId="0" xfId="0" applyFont="1" applyAlignment="1">
      <alignment horizontal="justify" readingOrder="1"/>
    </xf>
    <xf numFmtId="0" fontId="42" fillId="0" borderId="0" xfId="0" applyFont="1" applyAlignment="1">
      <alignment horizontal="justify" readingOrder="1"/>
    </xf>
    <xf numFmtId="0" fontId="38" fillId="0" borderId="0" xfId="0" applyFont="1"/>
    <xf numFmtId="0" fontId="43" fillId="0" borderId="0" xfId="22" applyFont="1" applyAlignment="1" applyProtection="1"/>
    <xf numFmtId="0" fontId="6" fillId="0" borderId="0" xfId="26" applyFont="1" applyFill="1" applyAlignment="1">
      <alignment horizontal="center" vertical="center"/>
    </xf>
    <xf numFmtId="0" fontId="44" fillId="3" borderId="7" xfId="0" applyFont="1" applyFill="1" applyBorder="1" applyAlignment="1">
      <alignment horizontal="center" vertical="center"/>
    </xf>
    <xf numFmtId="0" fontId="10" fillId="3" borderId="8" xfId="26" applyFont="1" applyFill="1" applyBorder="1" applyAlignment="1">
      <alignment horizontal="center" vertical="center"/>
    </xf>
    <xf numFmtId="0" fontId="10" fillId="3" borderId="9" xfId="26" applyFont="1" applyFill="1" applyBorder="1" applyAlignment="1">
      <alignment horizontal="center" vertical="center"/>
    </xf>
    <xf numFmtId="0" fontId="45" fillId="0" borderId="10" xfId="0" applyFont="1" applyBorder="1"/>
    <xf numFmtId="0" fontId="7" fillId="0" borderId="11" xfId="26" applyFont="1" applyFill="1" applyBorder="1"/>
    <xf numFmtId="0" fontId="7" fillId="0" borderId="12" xfId="26" applyFont="1" applyFill="1" applyBorder="1"/>
    <xf numFmtId="0" fontId="7" fillId="4" borderId="7" xfId="26" applyFont="1" applyFill="1" applyBorder="1" applyAlignment="1">
      <alignment horizontal="left" vertical="center" wrapText="1" indent="1"/>
    </xf>
    <xf numFmtId="0" fontId="7" fillId="4" borderId="13" xfId="26" applyFont="1" applyFill="1" applyBorder="1" applyAlignment="1">
      <alignment horizontal="left" vertical="center" wrapText="1" indent="1"/>
    </xf>
    <xf numFmtId="0" fontId="7" fillId="4" borderId="14" xfId="26" applyFont="1" applyFill="1" applyBorder="1" applyAlignment="1">
      <alignment horizontal="left" vertical="center" wrapText="1" indent="1"/>
    </xf>
    <xf numFmtId="0" fontId="7" fillId="4" borderId="15" xfId="26" applyFont="1" applyFill="1" applyBorder="1" applyAlignment="1">
      <alignment horizontal="left" vertical="center" wrapText="1" indent="1"/>
    </xf>
    <xf numFmtId="0" fontId="7" fillId="4" borderId="16" xfId="26" applyFont="1" applyFill="1" applyBorder="1" applyAlignment="1">
      <alignment horizontal="left" vertical="center" wrapText="1" indent="1"/>
    </xf>
    <xf numFmtId="0" fontId="7" fillId="4" borderId="17" xfId="26" applyFont="1" applyFill="1" applyBorder="1" applyAlignment="1">
      <alignment horizontal="left" vertical="center" wrapText="1" indent="1"/>
    </xf>
    <xf numFmtId="9" fontId="7" fillId="0" borderId="0" xfId="0" applyNumberFormat="1" applyFont="1" applyFill="1" applyBorder="1" applyAlignment="1">
      <alignment vertical="center"/>
    </xf>
    <xf numFmtId="0" fontId="3" fillId="0" borderId="6" xfId="26" applyBorder="1"/>
    <xf numFmtId="0" fontId="3" fillId="0" borderId="6" xfId="26" applyFont="1" applyFill="1" applyBorder="1"/>
    <xf numFmtId="0" fontId="3" fillId="0" borderId="0" xfId="26" applyFont="1"/>
    <xf numFmtId="165" fontId="16" fillId="0" borderId="0" xfId="26" applyNumberFormat="1" applyFont="1" applyFill="1" applyBorder="1" applyAlignment="1">
      <alignment horizontal="left" vertical="center"/>
    </xf>
    <xf numFmtId="0" fontId="17" fillId="0" borderId="0" xfId="26" applyFont="1" applyFill="1" applyBorder="1" applyAlignment="1">
      <alignment horizontal="centerContinuous" vertical="center" shrinkToFit="1"/>
    </xf>
    <xf numFmtId="165" fontId="16" fillId="0" borderId="0" xfId="26" applyNumberFormat="1" applyFont="1" applyFill="1" applyBorder="1" applyAlignment="1">
      <alignment horizontal="centerContinuous" vertical="center" shrinkToFit="1"/>
    </xf>
    <xf numFmtId="0" fontId="18" fillId="0" borderId="0" xfId="26" applyFont="1" applyFill="1" applyBorder="1" applyAlignment="1">
      <alignment horizontal="centerContinuous" vertical="center" shrinkToFit="1"/>
    </xf>
    <xf numFmtId="0" fontId="3" fillId="0" borderId="0" xfId="26" applyFont="1" applyBorder="1"/>
    <xf numFmtId="0" fontId="15" fillId="0" borderId="0" xfId="26" applyFont="1" applyBorder="1"/>
    <xf numFmtId="0" fontId="6" fillId="0" borderId="0" xfId="26" applyFont="1" applyFill="1" applyBorder="1" applyAlignment="1">
      <alignment vertical="top"/>
    </xf>
    <xf numFmtId="0" fontId="3" fillId="0" borderId="0" xfId="26" applyFont="1" applyFill="1" applyBorder="1" applyAlignment="1">
      <alignment vertical="top"/>
    </xf>
    <xf numFmtId="165" fontId="3" fillId="0" borderId="0" xfId="26" applyNumberFormat="1" applyFont="1" applyFill="1" applyBorder="1" applyAlignment="1">
      <alignment horizontal="left" wrapText="1"/>
    </xf>
    <xf numFmtId="0" fontId="20" fillId="0" borderId="0" xfId="26" applyFont="1" applyFill="1" applyBorder="1" applyAlignment="1">
      <alignment horizontal="left" wrapText="1"/>
    </xf>
    <xf numFmtId="0" fontId="3" fillId="0" borderId="0" xfId="26" applyFont="1" applyBorder="1" applyAlignment="1"/>
    <xf numFmtId="14" fontId="3" fillId="0" borderId="0" xfId="26" applyNumberFormat="1" applyFont="1" applyFill="1" applyBorder="1" applyAlignment="1">
      <alignment horizontal="left" wrapText="1"/>
    </xf>
    <xf numFmtId="0" fontId="3" fillId="0" borderId="0" xfId="26" applyFont="1" applyFill="1" applyBorder="1" applyAlignment="1">
      <alignment wrapText="1"/>
    </xf>
    <xf numFmtId="0" fontId="21" fillId="2" borderId="0" xfId="26" applyFont="1" applyFill="1" applyBorder="1"/>
    <xf numFmtId="0" fontId="21" fillId="0" borderId="0" xfId="26" applyFont="1" applyFill="1" applyBorder="1" applyAlignment="1">
      <alignment wrapText="1"/>
    </xf>
    <xf numFmtId="0" fontId="21" fillId="2" borderId="0" xfId="26" applyFont="1" applyFill="1"/>
    <xf numFmtId="0" fontId="1" fillId="0" borderId="0" xfId="26" applyFont="1" applyFill="1" applyBorder="1" applyAlignment="1"/>
    <xf numFmtId="0" fontId="1" fillId="0" borderId="0" xfId="26" applyFont="1" applyBorder="1" applyAlignment="1"/>
    <xf numFmtId="0" fontId="1" fillId="0" borderId="0" xfId="26" applyFont="1" applyFill="1" applyBorder="1" applyAlignment="1">
      <alignment horizontal="left" vertical="top"/>
    </xf>
    <xf numFmtId="0" fontId="3" fillId="0" borderId="0" xfId="26" applyFont="1" applyFill="1" applyBorder="1" applyAlignment="1">
      <alignment horizontal="left" vertical="top"/>
    </xf>
    <xf numFmtId="0" fontId="22" fillId="0" borderId="0" xfId="26" applyFont="1" applyBorder="1" applyAlignment="1">
      <alignment wrapText="1"/>
    </xf>
    <xf numFmtId="0" fontId="21" fillId="0" borderId="0" xfId="26" applyFont="1"/>
    <xf numFmtId="0" fontId="6" fillId="0" borderId="0" xfId="26" applyFont="1" applyBorder="1" applyAlignment="1">
      <alignment vertical="top"/>
    </xf>
    <xf numFmtId="0" fontId="3" fillId="0" borderId="0" xfId="26" applyFont="1" applyBorder="1" applyAlignment="1">
      <alignment vertical="top" wrapText="1"/>
    </xf>
    <xf numFmtId="0" fontId="3" fillId="0" borderId="0" xfId="26" applyFont="1" applyBorder="1" applyAlignment="1">
      <alignment horizontal="left" vertical="top" wrapText="1"/>
    </xf>
    <xf numFmtId="0" fontId="3" fillId="0" borderId="0" xfId="26" applyFont="1" applyBorder="1" applyAlignment="1">
      <alignment horizontal="left" vertical="top"/>
    </xf>
    <xf numFmtId="0" fontId="3" fillId="0" borderId="0" xfId="26" applyFont="1" applyBorder="1" applyAlignment="1">
      <alignment vertical="top"/>
    </xf>
    <xf numFmtId="0" fontId="22" fillId="0" borderId="0" xfId="26" applyFont="1" applyFill="1" applyBorder="1" applyAlignment="1">
      <alignment vertical="top"/>
    </xf>
    <xf numFmtId="0" fontId="3" fillId="0" borderId="0" xfId="26" applyFont="1" applyFill="1" applyBorder="1" applyAlignment="1">
      <alignment vertical="top" wrapText="1"/>
    </xf>
    <xf numFmtId="0" fontId="22" fillId="0" borderId="0" xfId="26" applyFont="1" applyFill="1" applyBorder="1" applyAlignment="1"/>
    <xf numFmtId="0" fontId="3" fillId="0" borderId="0" xfId="26" applyNumberFormat="1" applyFont="1" applyBorder="1" applyAlignment="1">
      <alignment horizontal="left" wrapText="1"/>
    </xf>
    <xf numFmtId="0" fontId="3" fillId="0" borderId="0" xfId="26" applyNumberFormat="1" applyFont="1" applyBorder="1" applyAlignment="1"/>
    <xf numFmtId="0" fontId="1" fillId="0" borderId="0" xfId="0" applyFont="1" applyFill="1" applyBorder="1"/>
    <xf numFmtId="0" fontId="46" fillId="0" borderId="19" xfId="0" applyFont="1" applyBorder="1" applyAlignment="1">
      <alignment horizontal="center" vertical="center" wrapText="1"/>
    </xf>
    <xf numFmtId="0" fontId="4" fillId="0" borderId="0" xfId="0" applyFont="1" applyFill="1" applyBorder="1" applyAlignment="1">
      <alignment horizontal="right" vertical="center"/>
    </xf>
    <xf numFmtId="0" fontId="1" fillId="0" borderId="0" xfId="35" applyFont="1" applyFill="1"/>
    <xf numFmtId="179" fontId="1" fillId="0" borderId="0" xfId="35" applyNumberFormat="1" applyFont="1" applyFill="1"/>
    <xf numFmtId="0" fontId="38" fillId="0" borderId="0" xfId="35" applyFill="1" applyAlignment="1">
      <alignment horizontal="left" vertical="center" wrapText="1"/>
    </xf>
    <xf numFmtId="0" fontId="5" fillId="0" borderId="0" xfId="35" applyFont="1" applyFill="1" applyAlignment="1">
      <alignment horizontal="left" vertical="center" wrapText="1"/>
    </xf>
    <xf numFmtId="0" fontId="4" fillId="0" borderId="0" xfId="35" applyFont="1" applyFill="1" applyAlignment="1">
      <alignment horizontal="right" vertical="center"/>
    </xf>
    <xf numFmtId="0" fontId="4" fillId="0" borderId="20" xfId="35" applyNumberFormat="1" applyFont="1" applyFill="1" applyBorder="1" applyAlignment="1">
      <alignment horizontal="left" vertical="center"/>
    </xf>
    <xf numFmtId="164" fontId="1" fillId="0" borderId="21" xfId="35" applyNumberFormat="1" applyFont="1" applyFill="1" applyBorder="1" applyAlignment="1">
      <alignment horizontal="right"/>
    </xf>
    <xf numFmtId="164" fontId="1" fillId="0" borderId="0" xfId="35" applyNumberFormat="1" applyFont="1" applyFill="1" applyBorder="1" applyAlignment="1">
      <alignment horizontal="right"/>
    </xf>
    <xf numFmtId="164" fontId="1" fillId="0" borderId="4" xfId="35" applyNumberFormat="1" applyFont="1" applyFill="1" applyBorder="1" applyAlignment="1">
      <alignment horizontal="right"/>
    </xf>
    <xf numFmtId="164" fontId="1" fillId="0" borderId="20" xfId="35" applyNumberFormat="1" applyFont="1" applyFill="1" applyBorder="1" applyAlignment="1">
      <alignment horizontal="right"/>
    </xf>
    <xf numFmtId="3" fontId="1" fillId="0" borderId="0" xfId="35" applyNumberFormat="1" applyFont="1" applyFill="1"/>
    <xf numFmtId="3" fontId="2" fillId="0" borderId="19" xfId="35" applyNumberFormat="1" applyFont="1" applyFill="1" applyBorder="1" applyAlignment="1">
      <alignment horizontal="center" vertical="center" wrapText="1"/>
    </xf>
    <xf numFmtId="3" fontId="2" fillId="0" borderId="22" xfId="35" applyNumberFormat="1" applyFont="1" applyFill="1" applyBorder="1" applyAlignment="1">
      <alignment horizontal="center" vertical="center" wrapText="1"/>
    </xf>
    <xf numFmtId="0" fontId="3" fillId="0" borderId="6" xfId="35" applyFont="1" applyFill="1" applyBorder="1" applyAlignment="1">
      <alignment horizontal="right" vertical="center"/>
    </xf>
    <xf numFmtId="0" fontId="1" fillId="0" borderId="6" xfId="35" applyFont="1" applyFill="1" applyBorder="1"/>
    <xf numFmtId="0" fontId="3" fillId="0" borderId="6" xfId="34" applyFont="1" applyFill="1" applyBorder="1" applyAlignment="1">
      <alignment horizontal="right" vertical="center"/>
    </xf>
    <xf numFmtId="0" fontId="37" fillId="0" borderId="0" xfId="22" applyAlignment="1" applyProtection="1">
      <alignment vertical="top" wrapText="1"/>
    </xf>
    <xf numFmtId="181" fontId="6" fillId="0" borderId="0" xfId="32" applyNumberFormat="1" applyFont="1" applyFill="1" applyBorder="1" applyAlignment="1">
      <alignment horizontal="center" vertical="center"/>
    </xf>
    <xf numFmtId="0" fontId="15" fillId="0" borderId="0" xfId="32" applyFont="1" applyBorder="1"/>
    <xf numFmtId="0" fontId="31" fillId="2" borderId="0" xfId="32" applyFont="1" applyFill="1" applyBorder="1" applyAlignment="1">
      <alignment horizontal="center" vertical="top"/>
    </xf>
    <xf numFmtId="181" fontId="9" fillId="2" borderId="0" xfId="32" applyNumberFormat="1" applyFont="1" applyFill="1" applyBorder="1" applyAlignment="1">
      <alignment horizontal="center" vertical="center"/>
    </xf>
    <xf numFmtId="181" fontId="32" fillId="2" borderId="0" xfId="32" applyNumberFormat="1" applyFont="1" applyFill="1" applyBorder="1" applyAlignment="1">
      <alignment horizontal="left" vertical="center"/>
    </xf>
    <xf numFmtId="0" fontId="7" fillId="0" borderId="0" xfId="32" applyFont="1" applyBorder="1"/>
    <xf numFmtId="0" fontId="7" fillId="0" borderId="52" xfId="32" applyFont="1" applyBorder="1"/>
    <xf numFmtId="0" fontId="3" fillId="0" borderId="6" xfId="37" applyFont="1" applyBorder="1" applyAlignment="1">
      <alignment horizontal="right" vertical="center"/>
    </xf>
    <xf numFmtId="0" fontId="7" fillId="0" borderId="6" xfId="37" applyFont="1" applyBorder="1"/>
    <xf numFmtId="0" fontId="7" fillId="0" borderId="0" xfId="37" applyFont="1" applyBorder="1"/>
    <xf numFmtId="0" fontId="7" fillId="0" borderId="0" xfId="37" applyFont="1" applyBorder="1" applyAlignment="1">
      <alignment horizontal="left"/>
    </xf>
    <xf numFmtId="0" fontId="7" fillId="0" borderId="0" xfId="41" applyFont="1" applyBorder="1" applyAlignment="1">
      <alignment horizontal="left"/>
    </xf>
    <xf numFmtId="0" fontId="7" fillId="0" borderId="0" xfId="41" applyFont="1" applyAlignment="1">
      <alignment horizontal="left"/>
    </xf>
    <xf numFmtId="0" fontId="9" fillId="0" borderId="0" xfId="41" applyFont="1" applyFill="1" applyAlignment="1"/>
    <xf numFmtId="0" fontId="3" fillId="0" borderId="0" xfId="40" applyFont="1" applyAlignment="1"/>
    <xf numFmtId="0" fontId="6" fillId="0" borderId="0" xfId="40" applyFont="1" applyAlignment="1">
      <alignment horizontal="left"/>
    </xf>
    <xf numFmtId="0" fontId="6" fillId="0" borderId="0" xfId="40" applyFont="1" applyAlignment="1">
      <alignment horizontal="right"/>
    </xf>
    <xf numFmtId="0" fontId="3" fillId="0" borderId="0" xfId="37" applyFont="1" applyFill="1" applyBorder="1" applyAlignment="1">
      <alignment horizontal="left"/>
    </xf>
    <xf numFmtId="0" fontId="6" fillId="0" borderId="0" xfId="40" applyFont="1" applyFill="1" applyAlignment="1">
      <alignment horizontal="left"/>
    </xf>
    <xf numFmtId="0" fontId="3" fillId="0" borderId="0" xfId="40" applyFont="1" applyFill="1" applyBorder="1" applyAlignment="1">
      <alignment horizontal="left"/>
    </xf>
    <xf numFmtId="0" fontId="13" fillId="0" borderId="0" xfId="40" applyFont="1" applyFill="1" applyBorder="1" applyAlignment="1">
      <alignment horizontal="right"/>
    </xf>
    <xf numFmtId="0" fontId="3" fillId="0" borderId="0" xfId="40" applyFont="1" applyBorder="1" applyAlignment="1">
      <alignment horizontal="left"/>
    </xf>
    <xf numFmtId="0" fontId="3" fillId="0" borderId="0" xfId="40" applyFont="1" applyBorder="1" applyAlignment="1"/>
    <xf numFmtId="0" fontId="3" fillId="0" borderId="0" xfId="37" applyFont="1" applyBorder="1" applyAlignment="1">
      <alignment horizontal="left"/>
    </xf>
    <xf numFmtId="0" fontId="20" fillId="0" borderId="0" xfId="40" applyFont="1" applyBorder="1" applyAlignment="1"/>
    <xf numFmtId="49" fontId="3" fillId="0" borderId="0" xfId="40" applyNumberFormat="1" applyFont="1" applyBorder="1" applyAlignment="1">
      <alignment horizontal="left"/>
    </xf>
    <xf numFmtId="0" fontId="3" fillId="0" borderId="0" xfId="40" applyFont="1" applyBorder="1" applyAlignment="1">
      <alignment horizontal="center"/>
    </xf>
    <xf numFmtId="0" fontId="3" fillId="0" borderId="0" xfId="40" applyFont="1" applyBorder="1"/>
    <xf numFmtId="0" fontId="20" fillId="0" borderId="0" xfId="40" applyFont="1" applyBorder="1" applyAlignment="1">
      <alignment horizontal="left"/>
    </xf>
    <xf numFmtId="0" fontId="3" fillId="0" borderId="0" xfId="40" applyFont="1" applyBorder="1" applyAlignment="1">
      <alignment horizontal="center" wrapText="1"/>
    </xf>
    <xf numFmtId="0" fontId="3" fillId="0" borderId="0" xfId="40" applyFont="1" applyBorder="1" applyAlignment="1">
      <alignment horizontal="left" wrapText="1"/>
    </xf>
    <xf numFmtId="0" fontId="20" fillId="0" borderId="0" xfId="40" applyFont="1" applyBorder="1" applyAlignment="1">
      <alignment wrapText="1"/>
    </xf>
    <xf numFmtId="0" fontId="7" fillId="0" borderId="0" xfId="40" applyFont="1" applyBorder="1" applyAlignment="1">
      <alignment horizontal="center" wrapText="1"/>
    </xf>
    <xf numFmtId="0" fontId="7" fillId="0" borderId="0" xfId="40" applyFont="1" applyBorder="1" applyAlignment="1">
      <alignment horizontal="left" wrapText="1"/>
    </xf>
    <xf numFmtId="0" fontId="11" fillId="0" borderId="0" xfId="40" applyFont="1" applyBorder="1" applyAlignment="1">
      <alignment horizontal="left" wrapText="1"/>
    </xf>
    <xf numFmtId="0" fontId="34" fillId="0" borderId="0" xfId="20" applyFont="1" applyBorder="1" applyAlignment="1" applyProtection="1">
      <alignment horizontal="left" indent="10"/>
    </xf>
    <xf numFmtId="0" fontId="34" fillId="0" borderId="0" xfId="20" applyFont="1" applyBorder="1" applyAlignment="1" applyProtection="1">
      <alignment horizontal="left"/>
    </xf>
    <xf numFmtId="0" fontId="34" fillId="0" borderId="0" xfId="20" applyFont="1" applyAlignment="1" applyProtection="1">
      <alignment horizontal="left" indent="10"/>
    </xf>
    <xf numFmtId="0" fontId="7" fillId="0" borderId="0" xfId="41" applyFont="1" applyBorder="1" applyAlignment="1">
      <alignment horizontal="left" indent="10"/>
    </xf>
    <xf numFmtId="0" fontId="1" fillId="0" borderId="22" xfId="35" applyFont="1" applyFill="1" applyBorder="1" applyAlignment="1">
      <alignment horizontal="center" vertical="center" wrapText="1"/>
    </xf>
    <xf numFmtId="0" fontId="49" fillId="0" borderId="0" xfId="38" applyFont="1" applyAlignment="1">
      <alignment vertical="top"/>
    </xf>
    <xf numFmtId="0" fontId="38" fillId="0" borderId="0" xfId="38"/>
    <xf numFmtId="0" fontId="50" fillId="0" borderId="0" xfId="38" applyFont="1" applyAlignment="1">
      <alignment vertical="top"/>
    </xf>
    <xf numFmtId="164" fontId="1" fillId="0" borderId="18" xfId="35" applyNumberFormat="1" applyFont="1" applyFill="1" applyBorder="1" applyAlignment="1">
      <alignment horizontal="right"/>
    </xf>
    <xf numFmtId="164" fontId="1" fillId="0" borderId="24" xfId="35" applyNumberFormat="1" applyFont="1" applyFill="1" applyBorder="1" applyAlignment="1">
      <alignment horizontal="right"/>
    </xf>
    <xf numFmtId="0" fontId="0" fillId="0" borderId="0" xfId="0" applyFill="1"/>
    <xf numFmtId="0" fontId="0" fillId="0" borderId="0" xfId="0" applyBorder="1"/>
    <xf numFmtId="0" fontId="0" fillId="0" borderId="0" xfId="0" applyFill="1" applyBorder="1"/>
    <xf numFmtId="0" fontId="46" fillId="0" borderId="0" xfId="0" applyFont="1"/>
    <xf numFmtId="0" fontId="46" fillId="0" borderId="0" xfId="0" applyFont="1" applyAlignment="1">
      <alignment horizontal="left"/>
    </xf>
    <xf numFmtId="0" fontId="46" fillId="0" borderId="0" xfId="0" applyFont="1" applyAlignment="1">
      <alignment horizontal="center"/>
    </xf>
    <xf numFmtId="183" fontId="52" fillId="7" borderId="56" xfId="0" applyNumberFormat="1" applyFont="1" applyFill="1" applyBorder="1" applyAlignment="1">
      <alignment horizontal="right" vertical="center"/>
    </xf>
    <xf numFmtId="4" fontId="52" fillId="7" borderId="56" xfId="0" applyNumberFormat="1" applyFont="1" applyFill="1" applyBorder="1" applyAlignment="1">
      <alignment horizontal="right" vertical="center"/>
    </xf>
    <xf numFmtId="4" fontId="52" fillId="7" borderId="57" xfId="0" applyNumberFormat="1" applyFont="1" applyFill="1" applyBorder="1" applyAlignment="1">
      <alignment horizontal="right" vertical="center"/>
    </xf>
    <xf numFmtId="0" fontId="52" fillId="7" borderId="57" xfId="0" applyFont="1" applyFill="1" applyBorder="1" applyAlignment="1">
      <alignment horizontal="right" vertical="center"/>
    </xf>
    <xf numFmtId="0" fontId="52" fillId="7" borderId="56" xfId="0" applyFont="1" applyFill="1" applyBorder="1" applyAlignment="1">
      <alignment horizontal="right" vertical="center"/>
    </xf>
    <xf numFmtId="0" fontId="0" fillId="0" borderId="0" xfId="0"/>
    <xf numFmtId="0" fontId="54" fillId="8" borderId="58" xfId="0" applyFont="1" applyFill="1" applyBorder="1" applyAlignment="1">
      <alignment horizontal="left" vertical="center" wrapText="1"/>
    </xf>
    <xf numFmtId="178" fontId="53" fillId="7" borderId="58" xfId="0" applyNumberFormat="1" applyFont="1" applyFill="1" applyBorder="1" applyAlignment="1">
      <alignment horizontal="right" vertical="center" wrapText="1"/>
    </xf>
    <xf numFmtId="178" fontId="53" fillId="7" borderId="59" xfId="0" applyNumberFormat="1" applyFont="1" applyFill="1" applyBorder="1" applyAlignment="1">
      <alignment horizontal="right" vertical="center" wrapText="1"/>
    </xf>
    <xf numFmtId="0" fontId="50" fillId="0" borderId="0" xfId="0" applyFont="1" applyAlignment="1">
      <alignment vertical="top"/>
    </xf>
    <xf numFmtId="0" fontId="51" fillId="6" borderId="53" xfId="0" applyFont="1" applyFill="1" applyBorder="1" applyAlignment="1">
      <alignment horizontal="left" vertical="top"/>
    </xf>
    <xf numFmtId="0" fontId="51" fillId="6" borderId="54" xfId="0" applyFont="1" applyFill="1" applyBorder="1" applyAlignment="1">
      <alignment horizontal="left" vertical="top"/>
    </xf>
    <xf numFmtId="0" fontId="46" fillId="0" borderId="0" xfId="0" applyFont="1" applyAlignment="1">
      <alignment horizontal="center" vertical="center"/>
    </xf>
    <xf numFmtId="0" fontId="46" fillId="0" borderId="0" xfId="0" applyFont="1" applyBorder="1" applyAlignment="1">
      <alignment horizontal="left" vertical="center"/>
    </xf>
    <xf numFmtId="0" fontId="0" fillId="0" borderId="0"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55" fillId="0" borderId="6" xfId="0" applyFont="1" applyFill="1" applyBorder="1" applyAlignment="1">
      <alignment horizontal="right" vertical="center"/>
    </xf>
    <xf numFmtId="0" fontId="46" fillId="0" borderId="60" xfId="0" applyFont="1" applyFill="1" applyBorder="1" applyAlignment="1">
      <alignment horizontal="center" vertical="center"/>
    </xf>
    <xf numFmtId="0" fontId="46" fillId="0" borderId="60" xfId="0" applyFont="1" applyFill="1" applyBorder="1" applyAlignment="1">
      <alignment horizontal="left" vertical="center"/>
    </xf>
    <xf numFmtId="0" fontId="0" fillId="0" borderId="60" xfId="0" applyFill="1" applyBorder="1" applyAlignment="1">
      <alignment horizontal="center" wrapText="1"/>
    </xf>
    <xf numFmtId="0" fontId="0" fillId="0" borderId="60" xfId="0" applyFill="1" applyBorder="1" applyAlignment="1">
      <alignment wrapText="1"/>
    </xf>
    <xf numFmtId="0" fontId="0" fillId="0" borderId="60" xfId="0" applyFill="1" applyBorder="1" applyAlignment="1">
      <alignment horizontal="center"/>
    </xf>
    <xf numFmtId="0" fontId="56" fillId="0" borderId="0" xfId="0" applyFont="1" applyBorder="1"/>
    <xf numFmtId="0" fontId="57" fillId="0" borderId="0" xfId="0" applyFont="1" applyFill="1" applyAlignment="1">
      <alignment horizontal="left" vertical="center"/>
    </xf>
    <xf numFmtId="0" fontId="57" fillId="0" borderId="0" xfId="0" applyFont="1" applyFill="1" applyBorder="1" applyAlignment="1">
      <alignment horizontal="left" vertical="center"/>
    </xf>
    <xf numFmtId="0" fontId="55" fillId="0" borderId="0" xfId="0" applyFont="1" applyBorder="1"/>
    <xf numFmtId="0" fontId="55" fillId="0" borderId="0" xfId="0" applyFont="1"/>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47" fillId="9" borderId="32" xfId="0" applyFont="1" applyFill="1" applyBorder="1" applyAlignment="1">
      <alignment horizontal="left" vertical="center" indent="1"/>
    </xf>
    <xf numFmtId="0" fontId="47" fillId="9" borderId="32" xfId="0" applyFont="1" applyFill="1" applyBorder="1" applyAlignment="1">
      <alignment vertical="center"/>
    </xf>
    <xf numFmtId="0" fontId="47" fillId="9" borderId="33" xfId="0" applyFont="1" applyFill="1" applyBorder="1" applyAlignment="1">
      <alignment vertical="center"/>
    </xf>
    <xf numFmtId="0" fontId="1" fillId="0" borderId="26" xfId="0" applyFont="1" applyFill="1" applyBorder="1" applyAlignment="1">
      <alignment horizontal="center"/>
    </xf>
    <xf numFmtId="164" fontId="1" fillId="0" borderId="34" xfId="0" applyNumberFormat="1" applyFont="1" applyFill="1" applyBorder="1" applyAlignment="1">
      <alignment horizontal="left"/>
    </xf>
    <xf numFmtId="0" fontId="1" fillId="0" borderId="35" xfId="0" applyFont="1" applyFill="1" applyBorder="1" applyAlignment="1">
      <alignment horizontal="center"/>
    </xf>
    <xf numFmtId="164" fontId="1" fillId="0" borderId="36" xfId="0" applyNumberFormat="1" applyFont="1" applyFill="1" applyBorder="1" applyAlignment="1">
      <alignment horizontal="left"/>
    </xf>
    <xf numFmtId="0" fontId="1" fillId="9" borderId="35" xfId="0" applyFont="1" applyFill="1" applyBorder="1" applyAlignment="1">
      <alignment horizontal="center"/>
    </xf>
    <xf numFmtId="164" fontId="1" fillId="9" borderId="36" xfId="0" applyNumberFormat="1" applyFont="1" applyFill="1" applyBorder="1" applyAlignment="1">
      <alignment horizontal="left"/>
    </xf>
    <xf numFmtId="0" fontId="1" fillId="5" borderId="26" xfId="0" applyFont="1" applyFill="1" applyBorder="1" applyAlignment="1">
      <alignment horizontal="center"/>
    </xf>
    <xf numFmtId="164" fontId="1" fillId="5" borderId="34" xfId="0" applyNumberFormat="1" applyFont="1" applyFill="1" applyBorder="1" applyAlignment="1">
      <alignment horizontal="left"/>
    </xf>
    <xf numFmtId="0" fontId="1" fillId="5" borderId="35" xfId="0" applyFont="1" applyFill="1" applyBorder="1" applyAlignment="1">
      <alignment horizontal="center"/>
    </xf>
    <xf numFmtId="164" fontId="1" fillId="5" borderId="36" xfId="0" applyNumberFormat="1" applyFont="1" applyFill="1" applyBorder="1" applyAlignment="1">
      <alignment horizontal="left"/>
    </xf>
    <xf numFmtId="0" fontId="46" fillId="5" borderId="37" xfId="0" applyFont="1" applyFill="1" applyBorder="1" applyAlignment="1">
      <alignment horizontal="center" vertical="center" wrapText="1"/>
    </xf>
    <xf numFmtId="0" fontId="46" fillId="5" borderId="35" xfId="0" applyFont="1" applyFill="1" applyBorder="1" applyAlignment="1">
      <alignment horizontal="left" vertical="center" wrapText="1"/>
    </xf>
    <xf numFmtId="0" fontId="1" fillId="5" borderId="35" xfId="0" applyFont="1" applyFill="1" applyBorder="1" applyAlignment="1">
      <alignment horizontal="center" vertical="center"/>
    </xf>
    <xf numFmtId="164" fontId="1" fillId="5" borderId="36" xfId="0" applyNumberFormat="1" applyFont="1" applyFill="1" applyBorder="1" applyAlignment="1">
      <alignment horizontal="left" vertical="center"/>
    </xf>
    <xf numFmtId="0" fontId="46" fillId="5" borderId="2" xfId="0" applyFont="1" applyFill="1" applyBorder="1" applyAlignment="1">
      <alignment horizontal="center" vertical="center"/>
    </xf>
    <xf numFmtId="0" fontId="46" fillId="5" borderId="35" xfId="0" applyFont="1" applyFill="1" applyBorder="1" applyAlignment="1">
      <alignment horizontal="left" vertical="center"/>
    </xf>
    <xf numFmtId="0" fontId="58" fillId="0" borderId="20" xfId="0" applyNumberFormat="1" applyFont="1" applyFill="1" applyBorder="1" applyAlignment="1">
      <alignment horizontal="left" vertical="center"/>
    </xf>
    <xf numFmtId="0" fontId="46" fillId="0" borderId="20" xfId="0" applyFont="1" applyFill="1" applyBorder="1" applyAlignment="1">
      <alignment horizontal="left" vertical="center"/>
    </xf>
    <xf numFmtId="0" fontId="46" fillId="0" borderId="20" xfId="0" applyNumberFormat="1" applyFont="1" applyFill="1" applyBorder="1" applyAlignment="1">
      <alignment horizontal="left" vertical="center"/>
    </xf>
    <xf numFmtId="0" fontId="0" fillId="0" borderId="20" xfId="0" applyFill="1" applyBorder="1" applyAlignment="1">
      <alignment horizontal="center" wrapText="1"/>
    </xf>
    <xf numFmtId="0" fontId="58" fillId="0" borderId="20" xfId="0" applyFont="1" applyFill="1" applyBorder="1" applyAlignment="1">
      <alignment horizontal="right" vertical="center"/>
    </xf>
    <xf numFmtId="0" fontId="46" fillId="0" borderId="0" xfId="0" applyFont="1" applyAlignment="1">
      <alignment horizontal="left"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49" fontId="40" fillId="0" borderId="0" xfId="22" applyNumberFormat="1" applyFont="1" applyFill="1" applyBorder="1" applyAlignment="1" applyProtection="1">
      <alignment horizontal="left"/>
    </xf>
    <xf numFmtId="0" fontId="4" fillId="0" borderId="0" xfId="0" applyNumberFormat="1" applyFont="1" applyFill="1" applyBorder="1" applyAlignment="1">
      <alignment horizontal="left" vertical="center"/>
    </xf>
    <xf numFmtId="0" fontId="54" fillId="8" borderId="61" xfId="0" applyFont="1" applyFill="1" applyBorder="1" applyAlignment="1">
      <alignment horizontal="left" vertical="center" wrapText="1"/>
    </xf>
    <xf numFmtId="0" fontId="1" fillId="0" borderId="4" xfId="35" applyFont="1" applyFill="1" applyBorder="1" applyAlignment="1">
      <alignment horizontal="left" wrapText="1"/>
    </xf>
    <xf numFmtId="0" fontId="1" fillId="0" borderId="21" xfId="35" applyFont="1" applyFill="1" applyBorder="1" applyAlignment="1">
      <alignment horizontal="left" wrapText="1" indent="1"/>
    </xf>
    <xf numFmtId="0" fontId="1" fillId="0" borderId="21" xfId="35" applyFont="1" applyFill="1" applyBorder="1" applyAlignment="1">
      <alignment horizontal="left" wrapText="1" indent="2"/>
    </xf>
    <xf numFmtId="0" fontId="1" fillId="0" borderId="0" xfId="35" applyFont="1" applyFill="1" applyBorder="1"/>
    <xf numFmtId="0" fontId="1" fillId="0" borderId="41" xfId="0" applyFont="1" applyFill="1" applyBorder="1" applyAlignment="1">
      <alignment horizontal="left" wrapText="1"/>
    </xf>
    <xf numFmtId="0" fontId="0" fillId="0" borderId="0" xfId="0" applyAlignment="1">
      <alignment horizontal="right"/>
    </xf>
    <xf numFmtId="0" fontId="46" fillId="0" borderId="0" xfId="0" applyFont="1" applyFill="1"/>
    <xf numFmtId="0" fontId="52" fillId="0" borderId="0" xfId="0" applyFont="1" applyFill="1" applyBorder="1" applyAlignment="1">
      <alignment vertical="top" wrapText="1"/>
    </xf>
    <xf numFmtId="178" fontId="0" fillId="0" borderId="0" xfId="0" applyNumberFormat="1"/>
    <xf numFmtId="179" fontId="0" fillId="0" borderId="0" xfId="0" applyNumberFormat="1"/>
    <xf numFmtId="164" fontId="1" fillId="0" borderId="20" xfId="0" applyNumberFormat="1" applyFont="1" applyFill="1" applyBorder="1" applyAlignment="1">
      <alignment horizontal="right" wrapText="1"/>
    </xf>
    <xf numFmtId="164" fontId="1" fillId="0" borderId="20" xfId="0" applyNumberFormat="1" applyFont="1" applyFill="1" applyBorder="1" applyAlignment="1">
      <alignment horizontal="right"/>
    </xf>
    <xf numFmtId="180" fontId="1" fillId="0" borderId="20" xfId="0" applyNumberFormat="1" applyFont="1" applyFill="1" applyBorder="1" applyAlignment="1">
      <alignment horizontal="right"/>
    </xf>
    <xf numFmtId="164" fontId="1" fillId="0" borderId="0" xfId="0" applyNumberFormat="1" applyFont="1" applyFill="1" applyBorder="1" applyAlignment="1">
      <alignment horizontal="right" wrapText="1"/>
    </xf>
    <xf numFmtId="180" fontId="1" fillId="0" borderId="0" xfId="0" applyNumberFormat="1" applyFont="1" applyFill="1" applyBorder="1" applyAlignment="1">
      <alignment horizontal="right"/>
    </xf>
    <xf numFmtId="180" fontId="1" fillId="0" borderId="18" xfId="0" applyNumberFormat="1" applyFont="1" applyFill="1" applyBorder="1" applyAlignment="1">
      <alignment horizontal="right"/>
    </xf>
    <xf numFmtId="0" fontId="1" fillId="0" borderId="21" xfId="0" applyFont="1" applyFill="1" applyBorder="1" applyAlignment="1">
      <alignment horizontal="left" wrapText="1"/>
    </xf>
    <xf numFmtId="0" fontId="1" fillId="0" borderId="21" xfId="0" applyFont="1" applyFill="1" applyBorder="1" applyAlignment="1">
      <alignment horizontal="left" wrapText="1" indent="1"/>
    </xf>
    <xf numFmtId="0" fontId="1" fillId="0" borderId="24" xfId="0" applyFont="1" applyFill="1" applyBorder="1" applyAlignment="1">
      <alignment horizontal="left" wrapText="1" indent="1"/>
    </xf>
    <xf numFmtId="180" fontId="1" fillId="0" borderId="5" xfId="0" applyNumberFormat="1" applyFont="1" applyFill="1" applyBorder="1" applyAlignment="1">
      <alignment horizontal="right" wrapText="1"/>
    </xf>
    <xf numFmtId="180" fontId="1" fillId="0" borderId="38" xfId="0" applyNumberFormat="1" applyFont="1" applyFill="1" applyBorder="1" applyAlignment="1">
      <alignment horizontal="right" wrapText="1"/>
    </xf>
    <xf numFmtId="164" fontId="1" fillId="0" borderId="4" xfId="0" applyNumberFormat="1" applyFont="1" applyFill="1" applyBorder="1" applyAlignment="1">
      <alignment horizontal="right" wrapText="1"/>
    </xf>
    <xf numFmtId="164" fontId="1" fillId="0" borderId="21" xfId="0" applyNumberFormat="1" applyFont="1" applyFill="1" applyBorder="1" applyAlignment="1">
      <alignment horizontal="right" wrapText="1"/>
    </xf>
    <xf numFmtId="0" fontId="1" fillId="0" borderId="0" xfId="35" applyFont="1" applyFill="1" applyAlignment="1">
      <alignment horizontal="left" vertical="center"/>
    </xf>
    <xf numFmtId="0" fontId="4" fillId="0" borderId="0" xfId="35" applyFont="1" applyFill="1" applyBorder="1" applyAlignment="1">
      <alignment horizontal="right" vertical="center"/>
    </xf>
    <xf numFmtId="165" fontId="1" fillId="0" borderId="0" xfId="35" applyNumberFormat="1" applyFont="1" applyFill="1" applyAlignment="1">
      <alignment horizontal="left" vertical="center"/>
    </xf>
    <xf numFmtId="180" fontId="1" fillId="0" borderId="5" xfId="0" applyNumberFormat="1" applyFont="1" applyFill="1" applyBorder="1" applyAlignment="1">
      <alignment horizontal="right"/>
    </xf>
    <xf numFmtId="180" fontId="1" fillId="0" borderId="38" xfId="0" applyNumberFormat="1" applyFont="1" applyFill="1" applyBorder="1" applyAlignment="1">
      <alignment horizontal="right"/>
    </xf>
    <xf numFmtId="179" fontId="1" fillId="0" borderId="38" xfId="0" applyNumberFormat="1" applyFont="1" applyFill="1" applyBorder="1" applyAlignment="1">
      <alignment horizontal="right" wrapText="1"/>
    </xf>
    <xf numFmtId="164" fontId="1" fillId="0" borderId="18" xfId="0" applyNumberFormat="1" applyFont="1" applyFill="1" applyBorder="1" applyAlignment="1">
      <alignment horizontal="right" wrapText="1"/>
    </xf>
    <xf numFmtId="180" fontId="1" fillId="0" borderId="39" xfId="0" applyNumberFormat="1" applyFont="1" applyFill="1" applyBorder="1" applyAlignment="1">
      <alignment horizontal="right" wrapText="1"/>
    </xf>
    <xf numFmtId="164" fontId="1" fillId="0" borderId="18" xfId="0" applyNumberFormat="1" applyFont="1" applyFill="1" applyBorder="1" applyAlignment="1">
      <alignment horizontal="right"/>
    </xf>
    <xf numFmtId="179" fontId="1" fillId="0" borderId="39" xfId="0" applyNumberFormat="1" applyFont="1" applyFill="1" applyBorder="1" applyAlignment="1">
      <alignment horizontal="right" wrapText="1"/>
    </xf>
    <xf numFmtId="164" fontId="1" fillId="0" borderId="4" xfId="0" applyNumberFormat="1" applyFont="1" applyFill="1" applyBorder="1" applyAlignment="1">
      <alignment horizontal="right"/>
    </xf>
    <xf numFmtId="164" fontId="1" fillId="0" borderId="21" xfId="0" applyNumberFormat="1" applyFont="1" applyFill="1" applyBorder="1" applyAlignment="1">
      <alignment horizontal="right"/>
    </xf>
    <xf numFmtId="0" fontId="1" fillId="0" borderId="0" xfId="0" applyFont="1" applyFill="1" applyBorder="1" applyAlignment="1">
      <alignment horizontal="right"/>
    </xf>
    <xf numFmtId="0" fontId="1" fillId="0" borderId="38" xfId="0" applyFont="1" applyFill="1" applyBorder="1" applyAlignment="1">
      <alignment horizontal="right"/>
    </xf>
    <xf numFmtId="0" fontId="1" fillId="0" borderId="21" xfId="0" applyFont="1" applyFill="1" applyBorder="1" applyAlignment="1">
      <alignment horizontal="right"/>
    </xf>
    <xf numFmtId="164" fontId="1" fillId="0" borderId="24" xfId="0" applyNumberFormat="1" applyFont="1" applyFill="1" applyBorder="1" applyAlignment="1">
      <alignment horizontal="right" wrapText="1"/>
    </xf>
    <xf numFmtId="180" fontId="1" fillId="0" borderId="39" xfId="0" applyNumberFormat="1" applyFont="1" applyFill="1" applyBorder="1" applyAlignment="1">
      <alignment horizontal="right"/>
    </xf>
    <xf numFmtId="0" fontId="1" fillId="0" borderId="18" xfId="0" applyFont="1" applyFill="1" applyBorder="1" applyAlignment="1">
      <alignment horizontal="right"/>
    </xf>
    <xf numFmtId="0" fontId="3" fillId="0" borderId="0" xfId="26" applyFont="1" applyFill="1" applyBorder="1" applyAlignment="1">
      <alignment horizontal="left" wrapText="1"/>
    </xf>
    <xf numFmtId="0" fontId="13" fillId="0" borderId="0" xfId="44" applyFill="1" applyBorder="1" applyAlignment="1" applyProtection="1">
      <alignment wrapText="1"/>
    </xf>
    <xf numFmtId="0" fontId="3" fillId="0" borderId="52" xfId="32" applyFont="1" applyBorder="1" applyAlignment="1">
      <alignment horizontal="right" vertical="center"/>
    </xf>
    <xf numFmtId="0" fontId="60" fillId="0" borderId="0" xfId="45"/>
    <xf numFmtId="0" fontId="6" fillId="0" borderId="23" xfId="32" applyFont="1" applyBorder="1" applyAlignment="1">
      <alignment horizontal="center" vertical="center"/>
    </xf>
    <xf numFmtId="0" fontId="3" fillId="0" borderId="0" xfId="32" applyFont="1" applyBorder="1" applyAlignment="1">
      <alignment horizontal="center" vertical="center"/>
    </xf>
    <xf numFmtId="0" fontId="3" fillId="0" borderId="0" xfId="32" applyFont="1" applyBorder="1"/>
    <xf numFmtId="0" fontId="1" fillId="2" borderId="0" xfId="32" applyFont="1" applyFill="1" applyBorder="1" applyAlignment="1">
      <alignment horizontal="right" vertical="center"/>
    </xf>
    <xf numFmtId="0" fontId="61" fillId="0" borderId="0" xfId="45" applyFont="1"/>
    <xf numFmtId="0" fontId="6" fillId="0" borderId="0" xfId="32" applyFont="1" applyBorder="1" applyAlignment="1">
      <alignment horizontal="center" vertical="center"/>
    </xf>
    <xf numFmtId="0" fontId="3" fillId="2" borderId="0" xfId="32" applyFont="1" applyFill="1" applyBorder="1" applyAlignment="1">
      <alignment horizontal="right"/>
    </xf>
    <xf numFmtId="0" fontId="62" fillId="0" borderId="0" xfId="32" applyFont="1" applyFill="1" applyBorder="1" applyAlignment="1">
      <alignment horizontal="center" vertical="top"/>
    </xf>
    <xf numFmtId="0" fontId="3" fillId="0" borderId="0" xfId="32" applyFont="1" applyFill="1" applyBorder="1"/>
    <xf numFmtId="0" fontId="36" fillId="0" borderId="0" xfId="46"/>
    <xf numFmtId="0" fontId="48" fillId="0" borderId="0" xfId="46" applyFont="1"/>
    <xf numFmtId="165" fontId="15" fillId="0" borderId="6" xfId="26" applyNumberFormat="1" applyFont="1" applyFill="1" applyBorder="1" applyAlignment="1">
      <alignment horizontal="right" vertical="center"/>
    </xf>
    <xf numFmtId="0" fontId="3" fillId="0" borderId="0" xfId="26" applyAlignment="1">
      <alignment vertical="center"/>
    </xf>
    <xf numFmtId="0" fontId="1" fillId="0" borderId="0" xfId="26" applyFont="1" applyAlignment="1">
      <alignment horizontal="right" vertical="center"/>
    </xf>
    <xf numFmtId="49" fontId="9" fillId="12" borderId="0" xfId="47" applyNumberFormat="1" applyFont="1" applyFill="1" applyBorder="1" applyAlignment="1">
      <alignment horizontal="left" vertical="center"/>
    </xf>
    <xf numFmtId="0" fontId="3" fillId="12" borderId="0" xfId="26" applyFill="1" applyAlignment="1">
      <alignment horizontal="justify" vertical="center"/>
    </xf>
    <xf numFmtId="0" fontId="3" fillId="0" borderId="0" xfId="26" applyAlignment="1">
      <alignment horizontal="justify" vertical="center"/>
    </xf>
    <xf numFmtId="49" fontId="10" fillId="12" borderId="30" xfId="47" applyNumberFormat="1" applyFont="1" applyFill="1" applyBorder="1" applyAlignment="1">
      <alignment horizontal="left" vertical="center"/>
    </xf>
    <xf numFmtId="0" fontId="7" fillId="0" borderId="0" xfId="26" applyFont="1" applyBorder="1" applyAlignment="1">
      <alignment horizontal="justify" vertical="center"/>
    </xf>
    <xf numFmtId="49" fontId="10" fillId="12" borderId="30" xfId="47" applyNumberFormat="1" applyFont="1" applyFill="1" applyBorder="1" applyAlignment="1">
      <alignment horizontal="left" vertical="center" indent="1"/>
    </xf>
    <xf numFmtId="49" fontId="10" fillId="12" borderId="30" xfId="47" applyNumberFormat="1" applyFont="1" applyFill="1" applyBorder="1" applyAlignment="1">
      <alignment vertical="center"/>
    </xf>
    <xf numFmtId="0" fontId="7" fillId="0" borderId="0" xfId="26" quotePrefix="1" applyFont="1" applyBorder="1" applyAlignment="1">
      <alignment horizontal="justify" vertical="center"/>
    </xf>
    <xf numFmtId="49" fontId="10" fillId="12" borderId="31" xfId="47" applyNumberFormat="1" applyFont="1" applyFill="1" applyBorder="1" applyAlignment="1">
      <alignment horizontal="left" vertical="center" indent="1"/>
    </xf>
    <xf numFmtId="0" fontId="7" fillId="0" borderId="16" xfId="26" applyFont="1" applyBorder="1" applyAlignment="1">
      <alignment horizontal="justify" vertical="center"/>
    </xf>
    <xf numFmtId="0" fontId="7" fillId="0" borderId="0" xfId="26" applyFont="1" applyAlignment="1">
      <alignment horizontal="justify" vertical="center"/>
    </xf>
    <xf numFmtId="0" fontId="64" fillId="0" borderId="0" xfId="26" applyFont="1" applyBorder="1" applyAlignment="1">
      <alignment horizontal="justify" vertical="center"/>
    </xf>
    <xf numFmtId="49" fontId="7" fillId="12" borderId="30" xfId="47" applyNumberFormat="1" applyFont="1" applyFill="1" applyBorder="1" applyAlignment="1">
      <alignment horizontal="left" vertical="center"/>
    </xf>
    <xf numFmtId="49" fontId="7" fillId="12" borderId="30" xfId="47" applyNumberFormat="1" applyFont="1" applyFill="1" applyBorder="1" applyAlignment="1">
      <alignment vertical="top"/>
    </xf>
    <xf numFmtId="0" fontId="65" fillId="0" borderId="16" xfId="26" applyFont="1" applyBorder="1" applyAlignment="1">
      <alignment horizontal="justify" vertical="center"/>
    </xf>
    <xf numFmtId="0" fontId="26" fillId="0" borderId="0" xfId="46" applyFont="1" applyAlignment="1" applyProtection="1">
      <alignment horizontal="left" indent="10"/>
    </xf>
    <xf numFmtId="0" fontId="26" fillId="0" borderId="0" xfId="46" applyFont="1" applyAlignment="1" applyProtection="1">
      <alignment horizontal="center"/>
    </xf>
    <xf numFmtId="0" fontId="23" fillId="0" borderId="0" xfId="46" applyFont="1" applyFill="1" applyBorder="1" applyAlignment="1">
      <alignment horizontal="left" vertical="top" wrapText="1" indent="2"/>
    </xf>
    <xf numFmtId="0" fontId="23" fillId="0" borderId="0" xfId="46" applyFont="1" applyFill="1" applyAlignment="1">
      <alignment horizontal="left" vertical="top" wrapText="1" indent="2"/>
    </xf>
    <xf numFmtId="0" fontId="26" fillId="0" borderId="0" xfId="46" applyFont="1" applyFill="1" applyAlignment="1" applyProtection="1">
      <alignment horizontal="left" indent="10"/>
    </xf>
    <xf numFmtId="0" fontId="13" fillId="0" borderId="0" xfId="44" applyFill="1" applyBorder="1" applyAlignment="1" applyProtection="1">
      <alignment horizontal="left" wrapText="1" indent="2"/>
    </xf>
    <xf numFmtId="0" fontId="26" fillId="0" borderId="0" xfId="46" applyFont="1" applyFill="1" applyAlignment="1" applyProtection="1">
      <alignment horizontal="center"/>
    </xf>
    <xf numFmtId="0" fontId="3" fillId="0" borderId="0" xfId="46" applyFont="1" applyFill="1" applyAlignment="1">
      <alignment horizontal="left"/>
    </xf>
    <xf numFmtId="0" fontId="3" fillId="0" borderId="0" xfId="46" applyFont="1" applyFill="1" applyBorder="1" applyAlignment="1">
      <alignment horizontal="left"/>
    </xf>
    <xf numFmtId="0" fontId="59" fillId="7" borderId="58" xfId="0" applyFont="1" applyFill="1" applyBorder="1" applyAlignment="1">
      <alignment horizontal="left" vertical="center" wrapText="1"/>
    </xf>
    <xf numFmtId="0" fontId="7" fillId="0" borderId="6" xfId="27" applyFont="1" applyBorder="1"/>
    <xf numFmtId="0" fontId="3" fillId="0" borderId="6" xfId="27" applyFont="1" applyBorder="1" applyAlignment="1">
      <alignment horizontal="right" vertical="center"/>
    </xf>
    <xf numFmtId="0" fontId="7" fillId="0" borderId="0" xfId="27" applyFont="1" applyBorder="1"/>
    <xf numFmtId="0" fontId="23" fillId="0" borderId="0" xfId="27" applyFont="1" applyBorder="1" applyAlignment="1" applyProtection="1">
      <alignment horizontal="left" indent="10"/>
    </xf>
    <xf numFmtId="0" fontId="3" fillId="0" borderId="0" xfId="27" applyFont="1" applyBorder="1" applyAlignment="1">
      <alignment horizontal="left"/>
    </xf>
    <xf numFmtId="0" fontId="3" fillId="0" borderId="0" xfId="27" applyBorder="1" applyAlignment="1">
      <alignment horizontal="left"/>
    </xf>
    <xf numFmtId="0" fontId="3" fillId="0" borderId="0" xfId="27" applyFont="1" applyAlignment="1">
      <alignment horizontal="left" vertical="top" wrapText="1"/>
    </xf>
    <xf numFmtId="0" fontId="9" fillId="0" borderId="0" xfId="27" applyFont="1" applyBorder="1"/>
    <xf numFmtId="0" fontId="24" fillId="0" borderId="0" xfId="27" applyFont="1" applyBorder="1"/>
    <xf numFmtId="0" fontId="22" fillId="0" borderId="0" xfId="27" applyFont="1" applyBorder="1" applyAlignment="1">
      <alignment horizontal="left"/>
    </xf>
    <xf numFmtId="0" fontId="3" fillId="0" borderId="0" xfId="27" applyAlignment="1"/>
    <xf numFmtId="0" fontId="3" fillId="0" borderId="0" xfId="27" applyAlignment="1" applyProtection="1">
      <alignment horizontal="left" indent="3"/>
    </xf>
    <xf numFmtId="0" fontId="3" fillId="0" borderId="0" xfId="27" applyFont="1" applyBorder="1" applyAlignment="1">
      <alignment horizontal="left" vertical="top" wrapText="1"/>
    </xf>
    <xf numFmtId="0" fontId="6" fillId="0" borderId="0" xfId="27" applyFont="1" applyBorder="1" applyAlignment="1">
      <alignment horizontal="left" vertical="top" wrapText="1"/>
    </xf>
    <xf numFmtId="0" fontId="3" fillId="0" borderId="0" xfId="27" applyFont="1" applyFill="1" applyBorder="1" applyAlignment="1">
      <alignment horizontal="left"/>
    </xf>
    <xf numFmtId="0" fontId="22" fillId="0" borderId="0" xfId="27" applyFont="1" applyFill="1" applyBorder="1" applyAlignment="1">
      <alignment horizontal="left"/>
    </xf>
    <xf numFmtId="0" fontId="7" fillId="0" borderId="0" xfId="27" applyFont="1" applyFill="1" applyBorder="1" applyAlignment="1">
      <alignment horizontal="left"/>
    </xf>
    <xf numFmtId="0" fontId="7" fillId="0" borderId="0" xfId="27" applyFont="1" applyBorder="1" applyAlignment="1">
      <alignment horizontal="left"/>
    </xf>
    <xf numFmtId="0" fontId="46" fillId="0" borderId="0" xfId="0" applyFont="1" applyBorder="1"/>
    <xf numFmtId="0" fontId="46" fillId="0" borderId="0" xfId="0" applyFont="1" applyFill="1" applyBorder="1"/>
    <xf numFmtId="0" fontId="1" fillId="0" borderId="0" xfId="35" applyFont="1" applyFill="1" applyBorder="1" applyAlignment="1">
      <alignment wrapText="1"/>
    </xf>
    <xf numFmtId="0" fontId="53" fillId="0" borderId="0" xfId="0" applyFont="1" applyFill="1" applyBorder="1" applyAlignment="1">
      <alignment vertical="top" wrapText="1"/>
    </xf>
    <xf numFmtId="0" fontId="1" fillId="0" borderId="3" xfId="35" applyFont="1" applyFill="1" applyBorder="1" applyAlignment="1">
      <alignment horizontal="center" vertical="center" wrapText="1"/>
    </xf>
    <xf numFmtId="0" fontId="1" fillId="0" borderId="0" xfId="35" applyFont="1" applyFill="1" applyBorder="1" applyAlignment="1">
      <alignment horizontal="left" wrapText="1" indent="2"/>
    </xf>
    <xf numFmtId="3" fontId="2" fillId="0" borderId="40" xfId="35" applyNumberFormat="1" applyFont="1" applyFill="1" applyBorder="1" applyAlignment="1">
      <alignment horizontal="center" vertical="center" wrapText="1"/>
    </xf>
    <xf numFmtId="179" fontId="1" fillId="0" borderId="20" xfId="35" applyNumberFormat="1" applyFont="1" applyFill="1" applyBorder="1" applyAlignment="1">
      <alignment horizontal="right"/>
    </xf>
    <xf numFmtId="180" fontId="1" fillId="0" borderId="5" xfId="35" applyNumberFormat="1" applyFont="1" applyFill="1" applyBorder="1" applyAlignment="1">
      <alignment horizontal="right"/>
    </xf>
    <xf numFmtId="179" fontId="1" fillId="0" borderId="5" xfId="35" applyNumberFormat="1" applyFont="1" applyFill="1" applyBorder="1"/>
    <xf numFmtId="179" fontId="1" fillId="0" borderId="0" xfId="35" applyNumberFormat="1" applyFont="1" applyFill="1" applyBorder="1" applyAlignment="1">
      <alignment horizontal="right"/>
    </xf>
    <xf numFmtId="180" fontId="1" fillId="0" borderId="38" xfId="35" applyNumberFormat="1" applyFont="1" applyFill="1" applyBorder="1" applyAlignment="1">
      <alignment horizontal="right"/>
    </xf>
    <xf numFmtId="179" fontId="1" fillId="0" borderId="18" xfId="35" applyNumberFormat="1" applyFont="1" applyFill="1" applyBorder="1" applyAlignment="1">
      <alignment horizontal="right"/>
    </xf>
    <xf numFmtId="180" fontId="1" fillId="0" borderId="39" xfId="35" applyNumberFormat="1" applyFont="1" applyFill="1" applyBorder="1" applyAlignment="1">
      <alignment horizontal="right"/>
    </xf>
    <xf numFmtId="179" fontId="1" fillId="0" borderId="38" xfId="35" applyNumberFormat="1" applyFont="1" applyFill="1" applyBorder="1"/>
    <xf numFmtId="179" fontId="1" fillId="0" borderId="39" xfId="35" applyNumberFormat="1" applyFont="1" applyFill="1" applyBorder="1"/>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13" fillId="0" borderId="0" xfId="44" applyBorder="1" applyAlignment="1" applyProtection="1">
      <alignment horizontal="right"/>
    </xf>
    <xf numFmtId="0" fontId="1" fillId="5" borderId="0" xfId="27" applyFont="1" applyFill="1" applyBorder="1" applyAlignment="1">
      <alignment horizontal="right"/>
    </xf>
    <xf numFmtId="0" fontId="43" fillId="0" borderId="0" xfId="22" applyFont="1" applyFill="1" applyBorder="1" applyAlignment="1" applyProtection="1">
      <alignment vertical="top" wrapText="1"/>
    </xf>
    <xf numFmtId="0" fontId="48" fillId="0" borderId="0" xfId="0" applyFont="1" applyAlignment="1">
      <alignment vertical="top" wrapText="1"/>
    </xf>
    <xf numFmtId="0" fontId="7" fillId="0" borderId="0" xfId="29" applyFont="1" applyFill="1" applyBorder="1" applyAlignment="1">
      <alignment vertical="top" wrapText="1"/>
    </xf>
    <xf numFmtId="0" fontId="7" fillId="0" borderId="0" xfId="26" applyFont="1" applyFill="1" applyBorder="1" applyAlignment="1">
      <alignment horizontal="left" wrapText="1"/>
    </xf>
    <xf numFmtId="0" fontId="13" fillId="0" borderId="0" xfId="44" applyFont="1" applyFill="1" applyAlignment="1" applyProtection="1">
      <alignment horizontal="left" wrapText="1" indent="2"/>
    </xf>
    <xf numFmtId="0" fontId="13" fillId="0" borderId="0" xfId="44" applyFont="1" applyFill="1" applyAlignment="1" applyProtection="1">
      <alignment horizontal="left" indent="2"/>
    </xf>
    <xf numFmtId="0" fontId="3" fillId="0" borderId="6" xfId="28" applyBorder="1" applyAlignment="1">
      <alignment horizontal="right"/>
    </xf>
    <xf numFmtId="0" fontId="3" fillId="0" borderId="6" xfId="28" applyBorder="1" applyAlignment="1">
      <alignment horizontal="right" vertical="center"/>
    </xf>
    <xf numFmtId="0" fontId="3" fillId="0" borderId="0" xfId="28"/>
    <xf numFmtId="0" fontId="3" fillId="0" borderId="0" xfId="28" applyAlignment="1">
      <alignment horizontal="right" vertical="center"/>
    </xf>
    <xf numFmtId="0" fontId="3" fillId="0" borderId="0" xfId="28" applyAlignment="1">
      <alignment horizontal="left" vertical="top"/>
    </xf>
    <xf numFmtId="0" fontId="8" fillId="0" borderId="0" xfId="26" applyFont="1" applyAlignment="1">
      <alignment horizontal="justify" vertical="top" wrapText="1"/>
    </xf>
    <xf numFmtId="0" fontId="6" fillId="0" borderId="0" xfId="26" applyFont="1" applyAlignment="1">
      <alignment horizontal="justify" vertical="top" wrapText="1"/>
    </xf>
    <xf numFmtId="0" fontId="3" fillId="0" borderId="0" xfId="28" applyAlignment="1">
      <alignment horizontal="justify" vertical="top"/>
    </xf>
    <xf numFmtId="0" fontId="7" fillId="0" borderId="0" xfId="28" applyFont="1" applyAlignment="1">
      <alignment horizontal="justify" vertical="top" wrapText="1"/>
    </xf>
    <xf numFmtId="0" fontId="3" fillId="0" borderId="0" xfId="28" applyAlignment="1">
      <alignment horizontal="justify"/>
    </xf>
    <xf numFmtId="0" fontId="10" fillId="0" borderId="0" xfId="28" applyFont="1" applyAlignment="1">
      <alignment horizontal="left" vertical="top" wrapText="1"/>
    </xf>
    <xf numFmtId="0" fontId="6" fillId="0" borderId="0" xfId="49" applyFont="1" applyAlignment="1" applyProtection="1">
      <alignment horizontal="left" vertical="top" wrapText="1"/>
    </xf>
    <xf numFmtId="0" fontId="43" fillId="0" borderId="0" xfId="22" applyFont="1" applyAlignment="1" applyProtection="1">
      <alignment horizontal="left" vertical="top" wrapText="1" indent="2" readingOrder="1"/>
    </xf>
    <xf numFmtId="0" fontId="48" fillId="0" borderId="0" xfId="0" applyFont="1" applyAlignment="1">
      <alignment vertical="top" wrapText="1" readingOrder="1"/>
    </xf>
    <xf numFmtId="0" fontId="57" fillId="0" borderId="0" xfId="50" applyFont="1" applyAlignment="1">
      <alignment horizontal="left" vertical="top"/>
    </xf>
    <xf numFmtId="0" fontId="55" fillId="0" borderId="0" xfId="50" applyFont="1" applyAlignment="1">
      <alignment horizontal="left" vertical="top"/>
    </xf>
    <xf numFmtId="0" fontId="40" fillId="0" borderId="0" xfId="51" applyFont="1" applyAlignment="1">
      <alignment horizontal="left" vertical="top" wrapText="1"/>
    </xf>
    <xf numFmtId="0" fontId="3" fillId="0" borderId="0" xfId="28" applyAlignment="1"/>
    <xf numFmtId="0" fontId="3" fillId="0" borderId="6" xfId="26" applyBorder="1" applyAlignment="1">
      <alignment horizontal="right"/>
    </xf>
    <xf numFmtId="0" fontId="3" fillId="0" borderId="6" xfId="26" applyBorder="1" applyAlignment="1">
      <alignment horizontal="right" vertical="center"/>
    </xf>
    <xf numFmtId="0" fontId="3" fillId="0" borderId="0" xfId="26"/>
    <xf numFmtId="0" fontId="3" fillId="0" borderId="0" xfId="26" applyAlignment="1">
      <alignment horizontal="right" vertical="center"/>
    </xf>
    <xf numFmtId="0" fontId="3" fillId="0" borderId="0" xfId="26" applyAlignment="1">
      <alignment horizontal="left" vertical="top"/>
    </xf>
    <xf numFmtId="0" fontId="8" fillId="0" borderId="0" xfId="26" applyFont="1" applyAlignment="1">
      <alignment horizontal="left" vertical="top" wrapText="1"/>
    </xf>
    <xf numFmtId="0" fontId="6" fillId="0" borderId="0" xfId="26" applyFont="1" applyAlignment="1">
      <alignment horizontal="left" vertical="top"/>
    </xf>
    <xf numFmtId="0" fontId="3" fillId="0" borderId="0" xfId="26" applyAlignment="1">
      <alignment horizontal="justify" vertical="top"/>
    </xf>
    <xf numFmtId="0" fontId="7" fillId="0" borderId="0" xfId="26" applyFont="1" applyAlignment="1">
      <alignment horizontal="justify" vertical="top" wrapText="1"/>
    </xf>
    <xf numFmtId="0" fontId="3" fillId="0" borderId="0" xfId="26" applyAlignment="1">
      <alignment horizontal="justify"/>
    </xf>
    <xf numFmtId="0" fontId="3" fillId="0" borderId="0" xfId="26" applyAlignment="1">
      <alignment horizontal="justify" vertical="top" wrapText="1"/>
    </xf>
    <xf numFmtId="0" fontId="40" fillId="0" borderId="0" xfId="49" applyFill="1" applyBorder="1" applyAlignment="1" applyProtection="1">
      <alignment horizontal="left" wrapText="1"/>
    </xf>
    <xf numFmtId="0" fontId="43" fillId="0" borderId="0" xfId="52" applyFont="1" applyFill="1" applyBorder="1" applyAlignment="1" applyProtection="1">
      <alignment horizontal="left" wrapText="1"/>
    </xf>
    <xf numFmtId="0" fontId="3" fillId="0" borderId="0" xfId="26" applyAlignment="1"/>
    <xf numFmtId="0" fontId="8" fillId="0" borderId="0" xfId="26" applyFont="1" applyAlignment="1">
      <alignment horizontal="left" vertical="top"/>
    </xf>
    <xf numFmtId="0" fontId="6" fillId="0" borderId="0" xfId="53" applyFont="1" applyAlignment="1">
      <alignment horizontal="left" vertical="top"/>
    </xf>
    <xf numFmtId="0" fontId="7" fillId="0" borderId="0" xfId="26" applyFont="1" applyAlignment="1">
      <alignment horizontal="left" vertical="top"/>
    </xf>
    <xf numFmtId="0" fontId="43" fillId="0" borderId="0" xfId="49" applyFont="1" applyAlignment="1" applyProtection="1">
      <alignment horizontal="left" vertical="top" wrapText="1"/>
    </xf>
    <xf numFmtId="0" fontId="7" fillId="0" borderId="0" xfId="26" applyFont="1"/>
    <xf numFmtId="0" fontId="43" fillId="0" borderId="0" xfId="49" applyFont="1" applyFill="1" applyAlignment="1" applyProtection="1">
      <alignment horizontal="justify" vertical="top" wrapText="1"/>
    </xf>
    <xf numFmtId="0" fontId="54" fillId="8" borderId="61" xfId="0" applyFont="1" applyFill="1" applyBorder="1" applyAlignment="1">
      <alignment horizontal="left" vertical="center" wrapText="1"/>
    </xf>
    <xf numFmtId="0" fontId="54" fillId="8" borderId="62"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59" fillId="7" borderId="58" xfId="0" applyFont="1" applyFill="1" applyBorder="1" applyAlignment="1">
      <alignment horizontal="left" vertical="center" wrapText="1"/>
    </xf>
    <xf numFmtId="0" fontId="52" fillId="10" borderId="56" xfId="0" applyFont="1" applyFill="1" applyBorder="1" applyAlignment="1">
      <alignment horizontal="left" vertical="top" wrapText="1"/>
    </xf>
    <xf numFmtId="0" fontId="52" fillId="10" borderId="63" xfId="0" applyFont="1" applyFill="1" applyBorder="1" applyAlignment="1">
      <alignment horizontal="left" vertical="top" wrapText="1"/>
    </xf>
    <xf numFmtId="0" fontId="51" fillId="6" borderId="64" xfId="0" applyFont="1" applyFill="1" applyBorder="1" applyAlignment="1">
      <alignment horizontal="center" wrapText="1"/>
    </xf>
    <xf numFmtId="0" fontId="51" fillId="6" borderId="65" xfId="0" applyFont="1" applyFill="1" applyBorder="1" applyAlignment="1">
      <alignment horizontal="left" vertical="top" wrapText="1"/>
    </xf>
    <xf numFmtId="0" fontId="51" fillId="6" borderId="53" xfId="0" applyFont="1" applyFill="1" applyBorder="1" applyAlignment="1">
      <alignment horizontal="left" vertical="top" wrapText="1"/>
    </xf>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3" fillId="0" borderId="0" xfId="26" applyFont="1" applyFill="1" applyBorder="1" applyAlignment="1">
      <alignment horizontal="left" vertical="top" wrapText="1"/>
    </xf>
    <xf numFmtId="0" fontId="9" fillId="0" borderId="0" xfId="41" applyFont="1" applyFill="1" applyBorder="1" applyAlignment="1">
      <alignment horizontal="left"/>
    </xf>
    <xf numFmtId="0" fontId="3" fillId="0" borderId="0" xfId="26" applyFont="1" applyFill="1" applyBorder="1" applyAlignment="1">
      <alignment horizontal="left" wrapText="1"/>
    </xf>
    <xf numFmtId="0" fontId="0" fillId="0" borderId="0" xfId="0" applyAlignment="1">
      <alignment horizontal="left" wrapText="1"/>
    </xf>
    <xf numFmtId="0" fontId="13" fillId="0" borderId="0" xfId="44" applyFont="1" applyFill="1" applyBorder="1" applyAlignment="1" applyProtection="1">
      <alignment horizontal="left" vertical="top" wrapText="1"/>
    </xf>
    <xf numFmtId="0" fontId="3" fillId="0" borderId="0" xfId="41" applyFont="1" applyBorder="1" applyAlignment="1">
      <alignment horizontal="left"/>
    </xf>
    <xf numFmtId="0" fontId="3" fillId="0" borderId="0" xfId="26" applyAlignment="1">
      <alignment horizontal="left"/>
    </xf>
    <xf numFmtId="0" fontId="13" fillId="0" borderId="0" xfId="44" applyBorder="1" applyAlignment="1" applyProtection="1">
      <alignment horizontal="left" wrapText="1"/>
    </xf>
    <xf numFmtId="0" fontId="13" fillId="0" borderId="0" xfId="44" applyAlignment="1" applyProtection="1">
      <alignment horizontal="left" wrapText="1"/>
    </xf>
    <xf numFmtId="0" fontId="9" fillId="0" borderId="0" xfId="40" applyFont="1" applyAlignment="1">
      <alignment horizontal="left" wrapText="1"/>
    </xf>
    <xf numFmtId="0" fontId="5" fillId="0" borderId="0" xfId="0" applyFont="1" applyFill="1" applyAlignment="1">
      <alignment horizontal="left" wrapText="1"/>
    </xf>
    <xf numFmtId="0" fontId="1" fillId="0" borderId="3"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2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46" fillId="0" borderId="5" xfId="0" applyFont="1" applyBorder="1" applyAlignment="1">
      <alignment horizontal="center" vertical="center" wrapText="1"/>
    </xf>
    <xf numFmtId="0" fontId="46" fillId="0" borderId="39"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2" xfId="0" applyFont="1" applyBorder="1" applyAlignment="1">
      <alignment horizontal="center" vertical="center" wrapText="1"/>
    </xf>
    <xf numFmtId="0" fontId="0" fillId="0" borderId="0" xfId="0" applyAlignment="1">
      <alignment horizontal="left" vertical="center" wrapText="1"/>
    </xf>
    <xf numFmtId="182"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182" fontId="4" fillId="0" borderId="0" xfId="0" applyNumberFormat="1" applyFont="1" applyFill="1" applyBorder="1" applyAlignment="1">
      <alignment horizontal="left" vertical="center"/>
    </xf>
    <xf numFmtId="0" fontId="6" fillId="0" borderId="0" xfId="35" applyFont="1" applyFill="1" applyAlignment="1">
      <alignment horizontal="left" vertical="center" wrapText="1"/>
    </xf>
    <xf numFmtId="0" fontId="1" fillId="0" borderId="22" xfId="35" applyFont="1" applyFill="1" applyBorder="1" applyAlignment="1">
      <alignment horizontal="left" vertical="center" wrapText="1"/>
    </xf>
    <xf numFmtId="0" fontId="1" fillId="0" borderId="40" xfId="35" applyFont="1" applyFill="1" applyBorder="1" applyAlignment="1">
      <alignment horizontal="left" vertical="center" wrapText="1"/>
    </xf>
    <xf numFmtId="0" fontId="1" fillId="0" borderId="43" xfId="35" applyFont="1" applyFill="1" applyBorder="1" applyAlignment="1">
      <alignment horizontal="left" vertical="center" wrapText="1"/>
    </xf>
    <xf numFmtId="0" fontId="1" fillId="0" borderId="4" xfId="35" applyFont="1" applyFill="1" applyBorder="1" applyAlignment="1">
      <alignment horizontal="center" vertical="center" wrapText="1"/>
    </xf>
    <xf numFmtId="0" fontId="1" fillId="0" borderId="40" xfId="35" applyFont="1" applyFill="1" applyBorder="1" applyAlignment="1">
      <alignment horizontal="center" vertical="center" wrapText="1"/>
    </xf>
    <xf numFmtId="0" fontId="1" fillId="0" borderId="43"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1" fillId="0" borderId="21" xfId="35" applyFont="1" applyFill="1" applyBorder="1" applyAlignment="1">
      <alignment horizontal="center" vertical="center" wrapText="1"/>
    </xf>
    <xf numFmtId="0" fontId="38" fillId="0" borderId="21" xfId="35" applyFill="1" applyBorder="1" applyAlignment="1">
      <alignment horizontal="center" vertical="center" wrapText="1"/>
    </xf>
    <xf numFmtId="0" fontId="38" fillId="0" borderId="24" xfId="35" applyFill="1" applyBorder="1" applyAlignment="1">
      <alignment horizontal="center" vertical="center" wrapText="1"/>
    </xf>
    <xf numFmtId="0" fontId="1" fillId="0" borderId="42" xfId="35" applyFont="1" applyFill="1" applyBorder="1" applyAlignment="1">
      <alignment horizontal="center" vertical="center" wrapText="1"/>
    </xf>
    <xf numFmtId="0" fontId="1" fillId="0" borderId="5" xfId="35" applyFont="1" applyFill="1" applyBorder="1" applyAlignment="1">
      <alignment horizontal="center" vertical="center" wrapText="1"/>
    </xf>
    <xf numFmtId="0" fontId="1" fillId="0" borderId="39" xfId="35" applyFont="1" applyFill="1" applyBorder="1" applyAlignment="1">
      <alignment horizontal="center" vertical="center" wrapText="1"/>
    </xf>
    <xf numFmtId="0" fontId="1" fillId="0" borderId="38" xfId="35" applyFont="1" applyFill="1" applyBorder="1" applyAlignment="1">
      <alignment horizontal="center" vertical="center" wrapText="1"/>
    </xf>
    <xf numFmtId="0" fontId="45" fillId="4" borderId="8"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7" fillId="4" borderId="45" xfId="26" applyFont="1" applyFill="1" applyBorder="1" applyAlignment="1">
      <alignment horizontal="left" vertical="center" wrapText="1" indent="1"/>
    </xf>
    <xf numFmtId="0" fontId="44" fillId="11" borderId="46" xfId="0" applyFont="1" applyFill="1" applyBorder="1" applyAlignment="1">
      <alignment horizontal="center" vertical="center"/>
    </xf>
    <xf numFmtId="0" fontId="44" fillId="11" borderId="47" xfId="0" applyFont="1" applyFill="1" applyBorder="1" applyAlignment="1">
      <alignment horizontal="center" vertical="center"/>
    </xf>
    <xf numFmtId="0" fontId="44" fillId="11" borderId="48" xfId="0" applyFont="1" applyFill="1" applyBorder="1" applyAlignment="1">
      <alignment horizontal="center" vertical="center"/>
    </xf>
    <xf numFmtId="0" fontId="45" fillId="4" borderId="49" xfId="0" applyFont="1" applyFill="1" applyBorder="1" applyAlignment="1">
      <alignment horizontal="center" vertical="center" wrapText="1"/>
    </xf>
    <xf numFmtId="0" fontId="45" fillId="4" borderId="50" xfId="0" applyFont="1" applyFill="1" applyBorder="1" applyAlignment="1">
      <alignment horizontal="center" vertical="center" wrapText="1"/>
    </xf>
    <xf numFmtId="0" fontId="45" fillId="4" borderId="51" xfId="0" applyFont="1" applyFill="1" applyBorder="1" applyAlignment="1">
      <alignment horizontal="center" vertical="center" wrapText="1"/>
    </xf>
    <xf numFmtId="0" fontId="46" fillId="5" borderId="3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31" xfId="0" applyFont="1" applyFill="1" applyBorder="1" applyAlignment="1">
      <alignment horizontal="center" vertical="center" wrapText="1"/>
    </xf>
    <xf numFmtId="0" fontId="46" fillId="5" borderId="26" xfId="0" applyFont="1" applyFill="1" applyBorder="1" applyAlignment="1">
      <alignment horizontal="left" vertical="center" wrapText="1"/>
    </xf>
    <xf numFmtId="0" fontId="46" fillId="5" borderId="27" xfId="0" applyFont="1" applyFill="1" applyBorder="1" applyAlignment="1">
      <alignment horizontal="center" vertical="center" wrapText="1"/>
    </xf>
    <xf numFmtId="0" fontId="46" fillId="5" borderId="29" xfId="0" applyFont="1" applyFill="1" applyBorder="1" applyAlignment="1">
      <alignment horizontal="left" vertical="center" wrapText="1"/>
    </xf>
    <xf numFmtId="0" fontId="46" fillId="9" borderId="27" xfId="0" applyFont="1" applyFill="1" applyBorder="1" applyAlignment="1">
      <alignment horizontal="center" vertical="center" wrapText="1"/>
    </xf>
    <xf numFmtId="0" fontId="46" fillId="9" borderId="30" xfId="0" applyFont="1" applyFill="1" applyBorder="1" applyAlignment="1">
      <alignment horizontal="center" vertical="center" wrapText="1"/>
    </xf>
    <xf numFmtId="0" fontId="46" fillId="9" borderId="31" xfId="0" applyFont="1" applyFill="1" applyBorder="1" applyAlignment="1">
      <alignment horizontal="center" vertical="center" wrapText="1"/>
    </xf>
    <xf numFmtId="0" fontId="46" fillId="9" borderId="28" xfId="0" applyFont="1" applyFill="1" applyBorder="1" applyAlignment="1">
      <alignment horizontal="left" vertical="center" wrapText="1"/>
    </xf>
    <xf numFmtId="0" fontId="46" fillId="9" borderId="0" xfId="0" applyFont="1" applyFill="1" applyBorder="1" applyAlignment="1">
      <alignment horizontal="left" vertical="center" wrapText="1"/>
    </xf>
    <xf numFmtId="0" fontId="46" fillId="9" borderId="16" xfId="0" applyFont="1" applyFill="1" applyBorder="1" applyAlignment="1">
      <alignment horizontal="left" vertical="center" wrapText="1"/>
    </xf>
    <xf numFmtId="0" fontId="46" fillId="9" borderId="29" xfId="0" applyFont="1" applyFill="1" applyBorder="1" applyAlignment="1">
      <alignment horizontal="left" vertical="center" wrapText="1"/>
    </xf>
    <xf numFmtId="0" fontId="46" fillId="9" borderId="26" xfId="0" applyFont="1" applyFill="1" applyBorder="1" applyAlignment="1">
      <alignment horizontal="left" vertical="center" wrapText="1"/>
    </xf>
    <xf numFmtId="0" fontId="46" fillId="9" borderId="27" xfId="0" applyFont="1" applyFill="1" applyBorder="1" applyAlignment="1">
      <alignment horizontal="center" vertical="center"/>
    </xf>
    <xf numFmtId="0" fontId="46" fillId="9" borderId="30" xfId="0" applyFont="1" applyFill="1" applyBorder="1" applyAlignment="1">
      <alignment horizontal="center" vertical="center"/>
    </xf>
    <xf numFmtId="0" fontId="46" fillId="9" borderId="31" xfId="0" applyFont="1" applyFill="1" applyBorder="1" applyAlignment="1">
      <alignment horizontal="center" vertical="center"/>
    </xf>
    <xf numFmtId="0" fontId="46" fillId="9" borderId="25" xfId="0" applyFont="1" applyFill="1" applyBorder="1" applyAlignment="1">
      <alignment horizontal="left" vertical="center" wrapText="1"/>
    </xf>
    <xf numFmtId="0" fontId="46" fillId="5" borderId="28"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28" xfId="0" applyFont="1" applyFill="1" applyBorder="1" applyAlignment="1">
      <alignment horizontal="center" vertical="center" wrapText="1"/>
    </xf>
    <xf numFmtId="0" fontId="46" fillId="5" borderId="16" xfId="0" applyFont="1" applyFill="1" applyBorder="1" applyAlignment="1">
      <alignment horizontal="center" wrapText="1"/>
    </xf>
    <xf numFmtId="0" fontId="46" fillId="5" borderId="26" xfId="0" applyFont="1" applyFill="1" applyBorder="1" applyAlignment="1">
      <alignment horizontal="left" wrapText="1"/>
    </xf>
    <xf numFmtId="0" fontId="46" fillId="5" borderId="16" xfId="0" applyFont="1" applyFill="1" applyBorder="1" applyAlignment="1">
      <alignment horizontal="center" vertical="center" wrapText="1"/>
    </xf>
    <xf numFmtId="0" fontId="45" fillId="0" borderId="0" xfId="46" applyFont="1" applyAlignment="1">
      <alignment horizontal="justify" vertical="top" wrapText="1" readingOrder="1"/>
    </xf>
    <xf numFmtId="0" fontId="48" fillId="0" borderId="0" xfId="46" applyFont="1" applyAlignment="1">
      <alignment horizontal="justify" vertical="top" wrapText="1"/>
    </xf>
    <xf numFmtId="0" fontId="43" fillId="0" borderId="0" xfId="22" applyFont="1" applyAlignment="1" applyProtection="1">
      <alignment horizontal="justify" vertical="top" wrapText="1"/>
    </xf>
    <xf numFmtId="0" fontId="13" fillId="0" borderId="0" xfId="44" applyFill="1" applyAlignment="1" applyProtection="1">
      <alignment horizontal="left"/>
    </xf>
    <xf numFmtId="0" fontId="13" fillId="0" borderId="0" xfId="44" applyFont="1" applyFill="1" applyAlignment="1" applyProtection="1">
      <alignment horizontal="left" wrapText="1" indent="2"/>
    </xf>
    <xf numFmtId="0" fontId="13" fillId="0" borderId="0" xfId="44" applyAlignment="1" applyProtection="1">
      <alignment horizontal="left" wrapText="1" indent="2"/>
    </xf>
    <xf numFmtId="0" fontId="13" fillId="0" borderId="0" xfId="44" applyFill="1" applyBorder="1" applyAlignment="1" applyProtection="1">
      <alignment horizontal="left" vertical="top" wrapText="1" indent="2"/>
    </xf>
    <xf numFmtId="0" fontId="13" fillId="0" borderId="0" xfId="44" applyFill="1" applyAlignment="1" applyProtection="1">
      <alignment horizontal="left" vertical="top" wrapText="1" indent="2"/>
    </xf>
    <xf numFmtId="0" fontId="3" fillId="0" borderId="0" xfId="26" applyAlignment="1">
      <alignment horizontal="left" wrapText="1" indent="2"/>
    </xf>
    <xf numFmtId="0" fontId="13" fillId="0" borderId="0" xfId="44" applyFont="1" applyFill="1" applyAlignment="1" applyProtection="1">
      <alignment horizontal="left" indent="2"/>
    </xf>
    <xf numFmtId="0" fontId="13" fillId="0" borderId="0" xfId="44" applyAlignment="1" applyProtection="1">
      <alignment wrapText="1"/>
    </xf>
    <xf numFmtId="0" fontId="36" fillId="0" borderId="0" xfId="46" applyAlignment="1">
      <alignment wrapText="1"/>
    </xf>
    <xf numFmtId="0" fontId="3" fillId="0" borderId="0" xfId="27" applyAlignment="1">
      <alignment wrapText="1"/>
    </xf>
    <xf numFmtId="0" fontId="13" fillId="0" borderId="0" xfId="44" applyFill="1" applyBorder="1" applyAlignment="1" applyProtection="1">
      <alignment horizontal="left" wrapText="1"/>
    </xf>
    <xf numFmtId="0" fontId="13" fillId="0" borderId="0" xfId="44" applyFill="1" applyAlignment="1" applyProtection="1">
      <alignment horizontal="left" wrapText="1"/>
    </xf>
    <xf numFmtId="0" fontId="3" fillId="0" borderId="0" xfId="27" applyFont="1" applyFill="1" applyBorder="1" applyAlignment="1">
      <alignment horizontal="left" wrapText="1"/>
    </xf>
    <xf numFmtId="0" fontId="3" fillId="0" borderId="0" xfId="27" applyFill="1" applyAlignment="1">
      <alignment horizontal="left" wrapText="1"/>
    </xf>
    <xf numFmtId="0" fontId="3" fillId="0" borderId="0" xfId="27" applyFont="1" applyAlignment="1">
      <alignment horizontal="left" wrapText="1"/>
    </xf>
    <xf numFmtId="0" fontId="6" fillId="0" borderId="0" xfId="27" applyFont="1" applyAlignment="1">
      <alignment horizontal="left" wrapText="1"/>
    </xf>
    <xf numFmtId="0" fontId="3" fillId="0" borderId="0" xfId="27" applyAlignment="1">
      <alignment horizontal="left" wrapText="1"/>
    </xf>
    <xf numFmtId="0" fontId="3" fillId="0" borderId="0" xfId="27" applyAlignment="1">
      <alignment horizontal="left" vertical="top" wrapText="1"/>
    </xf>
    <xf numFmtId="0" fontId="13" fillId="0" borderId="0" xfId="44" applyFill="1" applyAlignment="1" applyProtection="1">
      <alignment horizontal="left" wrapText="1" indent="2"/>
    </xf>
  </cellXfs>
  <cellStyles count="54">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Deźimal [0]" xfId="13"/>
    <cellStyle name="Euro" xfId="14"/>
    <cellStyle name="Hyperlink 2" xfId="15"/>
    <cellStyle name="Hyperlink 2 2" xfId="16"/>
    <cellStyle name="Hyperlink 3" xfId="17"/>
    <cellStyle name="Hyperlink 3 3" xfId="51"/>
    <cellStyle name="Hyperlink 4" xfId="18"/>
    <cellStyle name="Hyperlink_Info-Seite" xfId="19"/>
    <cellStyle name="Hyperlink_Vorlage Infoseite" xfId="20"/>
    <cellStyle name="Hyperlũnk" xfId="21"/>
    <cellStyle name="Link" xfId="22" builtinId="8"/>
    <cellStyle name="Link 2" xfId="44"/>
    <cellStyle name="Link 2 2" xfId="49"/>
    <cellStyle name="Link 2 3" xfId="52"/>
    <cellStyle name="Link 3" xfId="48"/>
    <cellStyle name="nf2" xfId="23"/>
    <cellStyle name="Normal_040831_KapaBedarf-AA_Hochfahrlogik_A2LL_KT" xfId="24"/>
    <cellStyle name="Prozent 2" xfId="25"/>
    <cellStyle name="Standard" xfId="0" builtinId="0"/>
    <cellStyle name="Standard 10" xfId="53"/>
    <cellStyle name="Standard 2" xfId="26"/>
    <cellStyle name="Standard 2 2" xfId="27"/>
    <cellStyle name="Standard 2 2 2" xfId="28"/>
    <cellStyle name="Standard 2 2 3" xfId="46"/>
    <cellStyle name="Standard 2 3" xfId="29"/>
    <cellStyle name="Standard 2 4" xfId="30"/>
    <cellStyle name="Standard 2 5" xfId="45"/>
    <cellStyle name="Standard 24" xfId="50"/>
    <cellStyle name="Standard 3" xfId="31"/>
    <cellStyle name="Standard 3 2" xfId="32"/>
    <cellStyle name="Standard 4" xfId="33"/>
    <cellStyle name="Standard 4 2" xfId="34"/>
    <cellStyle name="Standard 5" xfId="35"/>
    <cellStyle name="Standard 5 2" xfId="36"/>
    <cellStyle name="Standard 6" xfId="37"/>
    <cellStyle name="Standard 7" xfId="38"/>
    <cellStyle name="Standard_Allgemeines_Glossar" xfId="39"/>
    <cellStyle name="Standard_Allgemeines_Glossar 2" xfId="47"/>
    <cellStyle name="Standard_qheftd" xfId="40"/>
    <cellStyle name="Standard_Vorlage Infoseite" xfId="41"/>
    <cellStyle name="Tsd" xfId="42"/>
    <cellStyle name="Währung [0] 2" xfId="43"/>
  </cellStyles>
  <dxfs count="0"/>
  <tableStyles count="0" defaultTableStyle="TableStyleMedium2" defaultPivotStyle="PivotStyleLight16"/>
  <colors>
    <mruColors>
      <color rgb="FFA7B8DB"/>
      <color rgb="FFDAE2F2"/>
      <color rgb="FF7A93C4"/>
      <color rgb="FF5371AD"/>
      <color rgb="FF325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STRG!$D$1" fmlaRange="STRG!$B$10:$B$24" noThreeD="1" sel="8" val="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390525</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179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590550</xdr:colOff>
      <xdr:row>2</xdr:row>
      <xdr:rowOff>85725</xdr:rowOff>
    </xdr:from>
    <xdr:to>
      <xdr:col>9</xdr:col>
      <xdr:colOff>304800</xdr:colOff>
      <xdr:row>31</xdr:row>
      <xdr:rowOff>85725</xdr:rowOff>
    </xdr:to>
    <xdr:grpSp>
      <xdr:nvGrpSpPr>
        <xdr:cNvPr id="31799" name="Group 4"/>
        <xdr:cNvGrpSpPr>
          <a:grpSpLocks noChangeAspect="1"/>
        </xdr:cNvGrpSpPr>
      </xdr:nvGrpSpPr>
      <xdr:grpSpPr bwMode="auto">
        <a:xfrm>
          <a:off x="590550" y="695325"/>
          <a:ext cx="7258050" cy="5172075"/>
          <a:chOff x="0" y="0"/>
          <a:chExt cx="954" cy="767"/>
        </a:xfrm>
      </xdr:grpSpPr>
      <xdr:sp macro="" textlink="">
        <xdr:nvSpPr>
          <xdr:cNvPr id="31803"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1815" name="Pendler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6"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7" name="Pendler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8"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9" name="Pendler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0"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1" name="Pendler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2"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3" name="Pendler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4"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5" name="Rectangle 57"/>
          <xdr:cNvSpPr>
            <a:spLocks noChangeArrowheads="1"/>
          </xdr:cNvSpPr>
        </xdr:nvSpPr>
        <xdr:spPr bwMode="auto">
          <a:xfrm>
            <a:off x="758" y="638"/>
            <a:ext cx="31" cy="1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6"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1827"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8"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1829"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0"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31831"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2"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K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EFB59C3-58C9-4593-9BAF-C6A4ECEB509D}" type="TxLink">
              <a:rPr lang="en-US" sz="800" b="0" i="0" u="none" strike="noStrike" baseline="0">
                <a:solidFill>
                  <a:srgbClr val="000000"/>
                </a:solidFill>
                <a:latin typeface="Arial"/>
                <a:cs typeface="Arial"/>
              </a:rPr>
              <a:pPr algn="l" rtl="0">
                <a:defRPr sz="1000"/>
              </a:pPr>
              <a:t>3,9</a:t>
            </a:fld>
            <a:endParaRPr lang="de-DE" sz="800" b="0" i="0" u="none" strike="noStrike" baseline="0">
              <a:solidFill>
                <a:srgbClr val="000000"/>
              </a:solidFill>
              <a:latin typeface="Arial"/>
              <a:cs typeface="Arial"/>
            </a:endParaRPr>
          </a:p>
        </xdr:txBody>
      </xdr:sp>
      <xdr:sp macro="" textlink="Pendler!K24">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062D6D9-BE08-467A-8A8B-855B50643AA0}" type="TxLink">
              <a:rPr lang="en-US" sz="800" b="0" i="0" u="none" strike="noStrike" baseline="0">
                <a:solidFill>
                  <a:srgbClr val="000000"/>
                </a:solidFill>
                <a:latin typeface="Arial"/>
                <a:cs typeface="Arial"/>
              </a:rPr>
              <a:pPr algn="l" rtl="0">
                <a:defRPr sz="1000"/>
              </a:pPr>
              <a:t>1,3</a:t>
            </a:fld>
            <a:endParaRPr lang="de-DE" sz="800" b="0" i="0" u="none" strike="noStrike" baseline="0">
              <a:solidFill>
                <a:srgbClr val="000000"/>
              </a:solidFill>
              <a:latin typeface="Arial"/>
              <a:cs typeface="Arial"/>
            </a:endParaRPr>
          </a:p>
        </xdr:txBody>
      </xdr:sp>
      <xdr:sp macro="" textlink="Pendler!K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CF95111-6180-4A2D-BB99-0671053CCA4E}" type="TxLink">
              <a:rPr lang="en-US" sz="800" b="0" i="0" u="none" strike="noStrike" baseline="0">
                <a:solidFill>
                  <a:srgbClr val="000000"/>
                </a:solidFill>
                <a:latin typeface="Arial"/>
                <a:cs typeface="Arial"/>
              </a:rPr>
              <a:pPr algn="l" rtl="0">
                <a:defRPr sz="1000"/>
              </a:pPr>
              <a:t>11,3</a:t>
            </a:fld>
            <a:endParaRPr lang="de-DE" sz="800" b="0" i="0" u="none" strike="noStrike" baseline="0">
              <a:solidFill>
                <a:srgbClr val="000000"/>
              </a:solidFill>
              <a:latin typeface="Arial"/>
              <a:cs typeface="Arial"/>
            </a:endParaRPr>
          </a:p>
        </xdr:txBody>
      </xdr:sp>
      <xdr:sp macro="" textlink="Pendler!K21">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6A6586A-0F37-4FB9-9B1B-8617CCD51761}" type="TxLink">
              <a:rPr lang="en-US" sz="800" b="0" i="0" u="none" strike="noStrike" baseline="0">
                <a:solidFill>
                  <a:srgbClr val="000000"/>
                </a:solidFill>
                <a:latin typeface="Arial"/>
                <a:cs typeface="Arial"/>
              </a:rPr>
              <a:pPr algn="l" rtl="0">
                <a:defRPr sz="1000"/>
              </a:pPr>
              <a:t>5,7</a:t>
            </a:fld>
            <a:endParaRPr lang="de-DE" sz="800" b="0" i="0" u="none" strike="noStrike" baseline="0">
              <a:solidFill>
                <a:srgbClr val="000000"/>
              </a:solidFill>
              <a:latin typeface="Arial"/>
              <a:cs typeface="Arial"/>
            </a:endParaRPr>
          </a:p>
        </xdr:txBody>
      </xdr:sp>
      <xdr:sp macro="" textlink="Pendler!K22">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B44B3FB-27FE-4429-B042-C5E91D20E341}" type="TxLink">
              <a:rPr lang="en-US" sz="800" b="0" i="0" u="none" strike="noStrike" baseline="0">
                <a:solidFill>
                  <a:srgbClr val="000000"/>
                </a:solidFill>
                <a:latin typeface="Arial"/>
                <a:cs typeface="Arial"/>
              </a:rPr>
              <a:pPr algn="l" rtl="0">
                <a:defRPr sz="1000"/>
              </a:pPr>
              <a:t>10,4</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29</xdr:row>
      <xdr:rowOff>28575</xdr:rowOff>
    </xdr:from>
    <xdr:to>
      <xdr:col>7</xdr:col>
      <xdr:colOff>723900</xdr:colOff>
      <xdr:row>29</xdr:row>
      <xdr:rowOff>95250</xdr:rowOff>
    </xdr:to>
    <xdr:sp macro="" textlink="">
      <xdr:nvSpPr>
        <xdr:cNvPr id="31800" name="Rectangle 62"/>
        <xdr:cNvSpPr>
          <a:spLocks noChangeArrowheads="1"/>
        </xdr:cNvSpPr>
      </xdr:nvSpPr>
      <xdr:spPr bwMode="auto">
        <a:xfrm>
          <a:off x="6353175" y="54483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438150</xdr:colOff>
      <xdr:row>29</xdr:row>
      <xdr:rowOff>0</xdr:rowOff>
    </xdr:from>
    <xdr:to>
      <xdr:col>8</xdr:col>
      <xdr:colOff>613074</xdr:colOff>
      <xdr:row>29</xdr:row>
      <xdr:rowOff>116413</xdr:rowOff>
    </xdr:to>
    <xdr:sp macro="" textlink="">
      <xdr:nvSpPr>
        <xdr:cNvPr id="54" name="Rectangle 18"/>
        <xdr:cNvSpPr>
          <a:spLocks noChangeArrowheads="1"/>
        </xdr:cNvSpPr>
      </xdr:nvSpPr>
      <xdr:spPr bwMode="auto">
        <a:xfrm>
          <a:off x="7143750" y="54959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29</xdr:row>
      <xdr:rowOff>0</xdr:rowOff>
    </xdr:from>
    <xdr:to>
      <xdr:col>8</xdr:col>
      <xdr:colOff>400050</xdr:colOff>
      <xdr:row>29</xdr:row>
      <xdr:rowOff>161925</xdr:rowOff>
    </xdr:to>
    <xdr:sp macro="" textlink="">
      <xdr:nvSpPr>
        <xdr:cNvPr id="55" name="Rectangle 18"/>
        <xdr:cNvSpPr>
          <a:spLocks noChangeArrowheads="1"/>
        </xdr:cNvSpPr>
      </xdr:nvSpPr>
      <xdr:spPr bwMode="auto">
        <a:xfrm>
          <a:off x="6762750" y="54959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9</xdr:col>
      <xdr:colOff>647700</xdr:colOff>
      <xdr:row>33</xdr:row>
      <xdr:rowOff>76200</xdr:rowOff>
    </xdr:from>
    <xdr:ext cx="184731" cy="264560"/>
    <xdr:sp macro="" textlink="">
      <xdr:nvSpPr>
        <xdr:cNvPr id="2" name="Textfeld 1"/>
        <xdr:cNvSpPr txBox="1"/>
      </xdr:nvSpPr>
      <xdr:spPr>
        <a:xfrm>
          <a:off x="11915775" y="183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4</xdr:col>
      <xdr:colOff>381000</xdr:colOff>
      <xdr:row>0</xdr:row>
      <xdr:rowOff>228600</xdr:rowOff>
    </xdr:to>
    <xdr:sp macro="" textlink="">
      <xdr:nvSpPr>
        <xdr:cNvPr id="4" name="Inhalt">
          <a:hlinkClick xmlns:r="http://schemas.openxmlformats.org/officeDocument/2006/relationships" r:id="rId2"/>
        </xdr:cNvPr>
        <xdr:cNvSpPr txBox="1"/>
      </xdr:nvSpPr>
      <xdr:spPr>
        <a:xfrm>
          <a:off x="676275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1752600</xdr:colOff>
      <xdr:row>0</xdr:row>
      <xdr:rowOff>409575</xdr:rowOff>
    </xdr:to>
    <xdr:pic>
      <xdr:nvPicPr>
        <xdr:cNvPr id="33796"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28576</xdr:colOff>
      <xdr:row>2</xdr:row>
      <xdr:rowOff>28578</xdr:rowOff>
    </xdr:from>
    <xdr:to>
      <xdr:col>3</xdr:col>
      <xdr:colOff>2819401</xdr:colOff>
      <xdr:row>63</xdr:row>
      <xdr:rowOff>133350</xdr:rowOff>
    </xdr:to>
    <xdr:sp macro="" textlink="">
      <xdr:nvSpPr>
        <xdr:cNvPr id="3" name="Text Box 1"/>
        <xdr:cNvSpPr txBox="1">
          <a:spLocks noChangeArrowheads="1"/>
        </xdr:cNvSpPr>
      </xdr:nvSpPr>
      <xdr:spPr bwMode="auto">
        <a:xfrm>
          <a:off x="28576" y="647703"/>
          <a:ext cx="7715250" cy="10315572"/>
        </a:xfrm>
        <a:prstGeom prst="rect">
          <a:avLst/>
        </a:prstGeom>
        <a:noFill/>
        <a:ln w="9525" cap="rnd">
          <a:noFill/>
          <a:prstDash val="sysDot"/>
          <a:miter lim="800000"/>
          <a:headEnd/>
          <a:tailEnd/>
        </a:ln>
      </xdr:spPr>
      <xdr:txBody>
        <a:bodyPr vertOverflow="clip" wrap="square" lIns="27432" tIns="22860" rIns="27432" bIns="0" anchor="t" upright="1"/>
        <a:lstStyle/>
        <a:p>
          <a:pPr algn="l" rtl="0">
            <a:lnSpc>
              <a:spcPts val="1000"/>
            </a:lnSpc>
            <a:defRPr sz="1000"/>
          </a:pPr>
          <a:r>
            <a:rPr lang="de-DE" sz="1100" b="1" i="0" u="none" strike="noStrike" baseline="0">
              <a:solidFill>
                <a:srgbClr val="000000"/>
              </a:solidFill>
              <a:latin typeface="Arial" pitchFamily="34" charset="0"/>
              <a:cs typeface="Arial" pitchFamily="34" charset="0"/>
            </a:rPr>
            <a:t>Methodische Hinweise - Das Anforderungsniveau nach dem Zielberuf der auszuübenden Tätigkeit</a:t>
          </a:r>
        </a:p>
        <a:p>
          <a:pPr algn="l" rtl="0">
            <a:lnSpc>
              <a:spcPts val="900"/>
            </a:lnSpc>
            <a:defRPr sz="1000"/>
          </a:pPr>
          <a:endParaRPr lang="de-DE" sz="900" b="1" i="0" u="none" strike="noStrike" baseline="0">
            <a:solidFill>
              <a:srgbClr val="000000"/>
            </a:solidFill>
            <a:latin typeface="Arial" pitchFamily="34" charset="0"/>
            <a:cs typeface="Arial" pitchFamily="34" charset="0"/>
          </a:endParaRPr>
        </a:p>
        <a:p>
          <a:pPr algn="l" rtl="0">
            <a:lnSpc>
              <a:spcPts val="900"/>
            </a:lnSpc>
            <a:defRPr sz="1000"/>
          </a:pPr>
          <a:r>
            <a:rPr lang="de-DE" sz="900" b="1" i="0" u="none" strike="noStrike" baseline="0">
              <a:solidFill>
                <a:srgbClr val="000000"/>
              </a:solidFill>
              <a:latin typeface="Arial" pitchFamily="34" charset="0"/>
              <a:cs typeface="Arial" pitchFamily="34" charset="0"/>
            </a:rPr>
            <a:t>Die Dimension </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Anforderungsniveau</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 in der Klassifikation der Berufe 2010 (KldB 2010)</a:t>
          </a: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Klassifikation der Berufe 2010 strukturiert  und gruppiert die in Deutschland üblichen Berufsbezeichnungen anhand ihrer Ähnlichkeit über ein hierarchisch aufsteigendes, numerisches System in fünf Ebenen. N</a:t>
          </a:r>
          <a:r>
            <a:rPr lang="de-DE" sz="900" b="0" i="0" u="none" strike="noStrike" baseline="0">
              <a:solidFill>
                <a:srgbClr val="000000"/>
              </a:solidFill>
              <a:latin typeface="Arial" pitchFamily="34" charset="0"/>
              <a:ea typeface="+mn-ea"/>
              <a:cs typeface="Arial" pitchFamily="34" charset="0"/>
            </a:rPr>
            <a:t>eben der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Berufsfachlichkeit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als strukturgebende Dimension auf den ersten vier Aggregationsebenen weist die KldB 2010 auf Ebene der Berufsgattungen (5. Stelle der KldB 2010) die Dimension </a:t>
          </a:r>
          <a:r>
            <a:rPr lang="de-DE" sz="900" baseline="0">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aus. Beide Dimensionen verwendet die Statistik, u</a:t>
          </a:r>
          <a:r>
            <a:rPr lang="de-DE" sz="900" b="0" i="0" u="none" strike="noStrike" baseline="0" smtClean="0">
              <a:solidFill>
                <a:srgbClr val="000000"/>
              </a:solidFill>
              <a:latin typeface="Arial" pitchFamily="34" charset="0"/>
              <a:ea typeface="+mn-ea"/>
              <a:cs typeface="Arial" pitchFamily="34" charset="0"/>
            </a:rPr>
            <a:t>m die detaillierten Informationen der Einzelberufe für Beobachtungen und Analysen auch in kleiner regionaler Gliederung oder über längere Zeiträume hinweg abbildbar zu machen.  </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Im Folgenden wird die Dimension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(AN) näher beschrieben.</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Das Anforderungsniveau ist eine Kennzahl für die Komplexität der ausgeübten Tätigkeit. Sie ist immer für einen bestimmten Beruf typisch und außerdem unabhängig von der formalen Qualifikation einer Person. Zur Einstufung werden zwar die für die Ausübung des Berufs erforderlichen formalen Qualifikationen  herangezogen, informelle Bildung und/oder Berufserfahrung sind bei der Zuordnung aber ebenfalls von Bedeutung. I</a:t>
          </a:r>
          <a:r>
            <a:rPr lang="de-DE" sz="900" b="0" i="0" u="none" strike="noStrike" baseline="0">
              <a:solidFill>
                <a:srgbClr val="000000"/>
              </a:solidFill>
              <a:latin typeface="Arial" pitchFamily="34" charset="0"/>
              <a:ea typeface="+mn-ea"/>
              <a:cs typeface="Arial" pitchFamily="34" charset="0"/>
            </a:rPr>
            <a:t>n der KldB 2010 wird die Dimension über die </a:t>
          </a:r>
          <a:r>
            <a:rPr lang="de-DE" sz="900" b="1" i="0" u="none" strike="noStrike" baseline="0">
              <a:solidFill>
                <a:srgbClr val="000000"/>
              </a:solidFill>
              <a:latin typeface="Arial" pitchFamily="34" charset="0"/>
              <a:ea typeface="+mn-ea"/>
              <a:cs typeface="Arial" pitchFamily="34" charset="0"/>
            </a:rPr>
            <a:t>5. Stelle </a:t>
          </a:r>
          <a:r>
            <a:rPr lang="de-DE" sz="900" b="0" i="0" u="none" strike="noStrike" baseline="0">
              <a:solidFill>
                <a:srgbClr val="000000"/>
              </a:solidFill>
              <a:latin typeface="Arial" pitchFamily="34" charset="0"/>
              <a:ea typeface="+mn-ea"/>
              <a:cs typeface="Arial" pitchFamily="34" charset="0"/>
            </a:rPr>
            <a:t>(Berufsgattung) der zugeordneten Klassifikationskennziffer abgelesen. Beispiel:  der Einzelberuf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Bäcker/in" wird der Berufsgattung 2922</a:t>
          </a:r>
          <a:r>
            <a:rPr lang="de-DE" sz="900" b="1" i="0" u="none" strike="noStrike" baseline="0">
              <a:solidFill>
                <a:srgbClr val="000000"/>
              </a:solidFill>
              <a:latin typeface="Arial" pitchFamily="34" charset="0"/>
              <a:ea typeface="+mn-ea"/>
              <a:cs typeface="Arial" pitchFamily="34" charset="0"/>
            </a:rPr>
            <a:t>2</a:t>
          </a:r>
          <a:r>
            <a:rPr lang="de-DE" sz="900" b="0" i="0" u="none" strike="noStrike" baseline="0">
              <a:solidFill>
                <a:srgbClr val="000000"/>
              </a:solidFill>
              <a:latin typeface="Arial" pitchFamily="34" charset="0"/>
              <a:ea typeface="+mn-ea"/>
              <a:cs typeface="Arial" pitchFamily="34" charset="0"/>
            </a:rPr>
            <a:t> zugewiesen und hat damit das Anforderungsniveau 2.</a:t>
          </a:r>
        </a:p>
        <a:p>
          <a:pPr>
            <a:lnSpc>
              <a:spcPts val="900"/>
            </a:lnSpc>
          </a:pPr>
          <a:endParaRPr lang="de-DE" sz="900" b="0" i="0" u="none" strike="noStrike" baseline="0">
            <a:solidFill>
              <a:srgbClr val="000000"/>
            </a:solidFill>
            <a:latin typeface="Arial" pitchFamily="34" charset="0"/>
            <a:ea typeface="+mn-ea"/>
            <a:cs typeface="Arial" pitchFamily="34" charset="0"/>
          </a:endParaRPr>
        </a:p>
        <a:p>
          <a:pPr>
            <a:lnSpc>
              <a:spcPts val="900"/>
            </a:lnSpc>
          </a:pPr>
          <a:r>
            <a:rPr lang="de-DE" sz="900" b="0" i="0" u="none" strike="noStrike" baseline="0" smtClean="0">
              <a:solidFill>
                <a:srgbClr val="000000"/>
              </a:solidFill>
              <a:latin typeface="Arial" pitchFamily="34" charset="0"/>
              <a:ea typeface="+mn-ea"/>
              <a:cs typeface="Arial" pitchFamily="34" charset="0"/>
            </a:rPr>
            <a:t>Das Anforderungsniveau wird in vier Ausprägungsstufen erfasst. </a:t>
          </a:r>
          <a:r>
            <a:rPr lang="de-DE" sz="900" b="0" i="0" u="none" strike="noStrike" baseline="0">
              <a:solidFill>
                <a:srgbClr val="000000"/>
              </a:solidFill>
              <a:latin typeface="Arial" pitchFamily="34" charset="0"/>
              <a:ea typeface="+mn-ea"/>
              <a:cs typeface="Arial" pitchFamily="34" charset="0"/>
            </a:rPr>
            <a:t>Im Einzelnen folgt die Einteilung folgenden Grundsätzen:</a:t>
          </a:r>
        </a:p>
        <a:p>
          <a:pPr algn="l">
            <a:lnSpc>
              <a:spcPts val="800"/>
            </a:lnSpc>
          </a:pPr>
          <a:endParaRPr lang="de-DE" sz="900" b="1"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1: Helfer- und Anlerntätigkeiten</a:t>
          </a:r>
        </a:p>
        <a:p>
          <a:pPr algn="l">
            <a:lnSpc>
              <a:spcPts val="800"/>
            </a:lnSpc>
          </a:pPr>
          <a:r>
            <a:rPr lang="de-DE" sz="900" baseline="0" smtClean="0">
              <a:latin typeface="Arial" pitchFamily="34" charset="0"/>
              <a:ea typeface="+mn-ea"/>
              <a:cs typeface="Arial" pitchFamily="34" charset="0"/>
            </a:rPr>
            <a:t>Berufe, denen das Anforderungsniveau 1 zugeordnet wird, umfassen typischerweise einfache, wenig komplexe (Routine-)Tätigkeiten. Für die Ausübung dieser Tätigkeiten sind in der Regel keine oder nur geringe spezifische Fachkenntnisse erforderlich. Aufgrund der geringen Komplexität der Tätigkeiten wird i. d. R. kein formaler beruflicher Bildungsabschluss bzw. lediglich eine einjährige (geregelte) Berufsausbildung vorausgesetzt. Denn diese Tätigkeiten weisen eine geringere Komplexität vor als Tätigkeiten, die typischerweise von einer Fachkraft ausgeübt werden. Dem Anforderungsniveau 1 werden daher alle Helfer- und Anlerntätigkeiten sowie einjährige (geregelte) Berufsausbildungen zugeordnet. </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2: Fachlich ausgerichtete Tätigkeiten</a:t>
          </a:r>
        </a:p>
        <a:p>
          <a:pPr algn="l">
            <a:lnSpc>
              <a:spcPts val="900"/>
            </a:lnSpc>
          </a:pPr>
          <a:r>
            <a:rPr lang="de-DE" sz="900" baseline="0" smtClean="0">
              <a:latin typeface="Arial" pitchFamily="34" charset="0"/>
              <a:ea typeface="+mn-ea"/>
              <a:cs typeface="Arial" pitchFamily="34" charset="0"/>
            </a:rPr>
            <a:t>Berufe, denen das Anforderungsniveau 2 zugeordnet wird, sind gegenüber den Helfer- und Anlerntätigkeiten deutlich komplexer bzw. stärker fachlich ausgerichtet. Das bedeutet, für die sachgerechte Ausübung dieser Tätigkeiten werden fundierte Fachkenntnisse und Fertigkeiten vorausgesetzt. Das Anforderungsniveau 2 wird üblicherweise mit dem Abschluss einer zwei- bis dreijährigen Berufsausbildung erreicht. Eine entsprechende Berufserfahrung und/oder informelle berufliche Ausbildung werden als gleichwertig angesehen. Bei Anforderungsniveau 2 werden alle Berufe verortet, die hinsichtlich ihres Komplexitätsgrades der Tätigkeit einer Fachkraft entsprechen. </a:t>
          </a:r>
        </a:p>
        <a:p>
          <a:pPr algn="l">
            <a:lnSpc>
              <a:spcPts val="800"/>
            </a:lnSpc>
          </a:pPr>
          <a:endParaRPr lang="de-DE" sz="900" baseline="0" smtClean="0">
            <a:latin typeface="Arial" pitchFamily="34" charset="0"/>
            <a:ea typeface="+mn-ea"/>
            <a:cs typeface="Arial" pitchFamily="34" charset="0"/>
          </a:endParaRPr>
        </a:p>
        <a:p>
          <a:pPr algn="l">
            <a:lnSpc>
              <a:spcPts val="800"/>
            </a:lnSpc>
          </a:pPr>
          <a:r>
            <a:rPr lang="de-DE" sz="900" b="1" baseline="0" smtClean="0">
              <a:latin typeface="Arial" pitchFamily="34" charset="0"/>
              <a:ea typeface="+mn-ea"/>
              <a:cs typeface="Arial" pitchFamily="34" charset="0"/>
            </a:rPr>
            <a:t>Anforderungsniveau 3: Komplexe Spezialistentätigkeiten</a:t>
          </a:r>
        </a:p>
        <a:p>
          <a:pPr algn="l">
            <a:lnSpc>
              <a:spcPts val="800"/>
            </a:lnSpc>
          </a:pPr>
          <a:r>
            <a:rPr lang="de-DE" sz="900" baseline="0" smtClean="0">
              <a:latin typeface="Arial" pitchFamily="34" charset="0"/>
              <a:ea typeface="+mn-ea"/>
              <a:cs typeface="Arial" pitchFamily="34" charset="0"/>
            </a:rPr>
            <a:t>Die Berufe mit Anforderungsniveau 3 sind gegenüber den Berufen, die dem Anforderungsniveau 2 zugeordnet werden, deutlich komplexer und mit Spezialkenntnissen und -fertigkeiten verbunden. Die Anforderungen an das fachliche Wissen sind somit höher. Zudem erfordern die hier verorteten Berufe die Befähigung zur Bewältigung gehobener Fach- und Führungsaufgaben. Charakteristisch für die Berufe des Anforderungsniveaus 3 sind neben den jeweiligen Spezialistentätigkeiten Planungs- und Kontrolltätigkeiten, wie z. B. Arbeitsvorbereitung, Betriebsmitteleinsatzplanung sowie Qualitätsprüfung und -sicherung. Häufig werden die hierfür notwendigen Kenntnisse und Fertigkeiten im Rahmen einer beruflichen Fort- oder Weiterbildung vermittelt. Dem Anforderungsniveau 3 werden daher die Berufe zugeordnet, denen eine Meister- oder Technikerausbildung bzw. ein gleichwertiger Fachschul- oder Hochschulabschluss vorausgegangen ist. Häufig kann auch eine entsprechende Berufserfahrung und/oder informelle berufliche Ausbildung ausreichend für die Ausübung des Berufes sein.</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4: Hoch komplexe Tätigkeiten</a:t>
          </a:r>
        </a:p>
        <a:p>
          <a:pPr algn="l">
            <a:lnSpc>
              <a:spcPts val="900"/>
            </a:lnSpc>
          </a:pPr>
          <a:r>
            <a:rPr lang="de-DE" sz="900" baseline="0" smtClean="0">
              <a:latin typeface="Arial" pitchFamily="34" charset="0"/>
              <a:ea typeface="+mn-ea"/>
              <a:cs typeface="Arial" pitchFamily="34" charset="0"/>
            </a:rPr>
            <a:t>Dem Anforderungsniveau 4 werden die Berufe zugeordnet, deren Tätigkeitsbündel einen sehr hohen Komplexitätsgrad aufweisen bzw. ein entsprechend hohes Kenntnis- und Fertigkeitsniveau erfordern. Kennzeichnend für die Berufe des Anforderungsniveaus 4 sind hoch komplexe Tätigkeiten. Dazu zählen z. B. Entwicklungs-, Forschungs- und Diagnosetätigkeiten, Wissensvermittlung sowie Leitungs- und Führungsaufgaben innerhalb eines (großen) Unternehmens. In der Regel setzt die Ausübung dieser Berufe eine mindestens vierjährige Hochschulausbildung und/oder eine entsprechende Berufserfahrung voraus. Der typischerweise erforderliche berufliche Bildungsabschluss ist ein Hochschulabschluss (Masterabschluss, Diplom, Staatsexamen o. Ä.). Bei einigen Berufen bzw. Tätigkeiten kann auch die Anforderung einer Promotion bzw. Habilitation bestehen.</a:t>
          </a:r>
        </a:p>
        <a:p>
          <a:pPr marL="0" indent="0" algn="l">
            <a:lnSpc>
              <a:spcPts val="800"/>
            </a:lnSpc>
          </a:pPr>
          <a:endParaRPr lang="de-DE" sz="900" b="1" i="0" u="none" strike="noStrike" baseline="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a:solidFill>
                <a:srgbClr val="000000"/>
              </a:solidFill>
              <a:latin typeface="Arial" pitchFamily="34" charset="0"/>
              <a:ea typeface="+mn-ea"/>
              <a:cs typeface="Arial" pitchFamily="34" charset="0"/>
            </a:rPr>
            <a:t>Besonderheiten der Zuordnung im Vergleich zum allgemeinen Sprachgebrauch:</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Helfer</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 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Helferberufe</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 der KldB 2010 umfassen typischerweise einfache, wenig komplexe (Routine-)Tätigkeiten. Aufgrund der geringen Komplexität der Tätigkeiten wird ein formaler beruflicher Bildungsabschluss nicht oder nur in Grundzügen vorausgesetzt. </a:t>
          </a:r>
          <a:r>
            <a:rPr lang="de-DE" sz="900" baseline="0">
              <a:latin typeface="Arial" pitchFamily="34" charset="0"/>
              <a:ea typeface="+mn-ea"/>
              <a:cs typeface="Arial" pitchFamily="34" charset="0"/>
            </a:rPr>
            <a:t>Entsprechend wird Helfer- und Anlerntätigkeiten das Anforderungsniveau 1 zugeordnet. Dennoch umfasst das Anforderungsniveau 1 mehr Berufe, als im üblichen Sprachgebrauch unter Helfer i. S. v. ungelernter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Hilfskraft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 verstanden wird. Nach der Definition und der Empfehlung des Bundesinstituts für berufliche Bildung (BiBB) werden auch alle einjährigen Berufsausbildungen, z. B. „Gesundheits- und Krankenpflegehelfer/in“, „Rettungsdiensthelfer/in“ und „Kindergartenhelfer/in“ dieser Kategorie zugeordnet. </a:t>
          </a:r>
          <a:endParaRPr lang="de-DE" sz="900" baseline="0" smtClean="0">
            <a:latin typeface="Arial" pitchFamily="34" charset="0"/>
            <a:ea typeface="+mn-ea"/>
            <a:cs typeface="Arial" pitchFamily="34" charset="0"/>
          </a:endParaRPr>
        </a:p>
        <a:p>
          <a:pPr algn="l">
            <a:lnSpc>
              <a:spcPts val="800"/>
            </a:lnSpc>
          </a:pPr>
          <a:r>
            <a:rPr lang="de-DE" sz="900" baseline="0" smtClean="0">
              <a:latin typeface="Arial" pitchFamily="34" charset="0"/>
              <a:ea typeface="+mn-ea"/>
              <a:cs typeface="Arial" pitchFamily="34" charset="0"/>
            </a:rPr>
            <a:t>Diese Berufe werden üblicherweise in der gleichen Berufsfachlichkeit (4-Steller) verortet wie die komplexeren, größtenteils darauf aufbauenden Fachkrafttätigkeiten (Anforderungsniveau 2). Somit wird z. B. der Beruf „Kindergartenhelfer/in“ dem gleichen 4-Steller (8311) „Berufe in der Kinderbetreuung und -erziehung“ zugeordnet wie der Beruf „Erzieher/in“ und mit Hilfe des Anforderungsniveaus (5. Stelle, Berufsgattung) von diesem abgegrenzt. </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Fachkraft</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Bezeichnung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im Sinne der KldB 2010 als Anforderungsniveau 2 unterscheidet sich von der im allgemeinen Sprachgebrauch verwendeten Definition von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Fachkräften</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als Anforderungsniveau 2 umfasst typischerweise fachlich ausgerichtete Tätigkeiten für Personen mit abgeschlossener zwei- bis dreijähriger Berufsausbildung. Unter dem allgemeinen Begriff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dagegen werden üblicherweise Berufe mit </a:t>
          </a:r>
          <a:r>
            <a:rPr lang="de-DE" sz="900" b="0" i="1" u="none" strike="noStrike" baseline="0" smtClean="0">
              <a:solidFill>
                <a:srgbClr val="000000"/>
              </a:solidFill>
              <a:latin typeface="Arial" pitchFamily="34" charset="0"/>
              <a:ea typeface="+mn-ea"/>
              <a:cs typeface="Arial" pitchFamily="34" charset="0"/>
            </a:rPr>
            <a:t>mindestens</a:t>
          </a:r>
          <a:r>
            <a:rPr lang="de-DE" sz="900" b="0" i="0" u="none" strike="noStrike" baseline="0" smtClean="0">
              <a:solidFill>
                <a:srgbClr val="000000"/>
              </a:solidFill>
              <a:latin typeface="Arial" pitchFamily="34" charset="0"/>
              <a:ea typeface="+mn-ea"/>
              <a:cs typeface="Arial" pitchFamily="34" charset="0"/>
            </a:rPr>
            <a:t> abgeschlossener Berufsausbildung verstanden. Dieses allgemeine Verständnis von Fachkraft umfasst also zusätzlich zu Tätigkeiten mit abgeschlossener Berufsausbildung auch Tätigkeiten mit höheren Abschlüssen bis hin zu Hochschulabschlüssen. In der KldB 2010 wäre dies näherungsweise über die Aggregation von Anforderungsniveau zwei bis vier, d. h. unter Ausschluss von Helfer- und Anlerntätigkeiten, nachzubilden.</a:t>
          </a: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smtClean="0">
              <a:solidFill>
                <a:srgbClr val="000000"/>
              </a:solidFill>
              <a:latin typeface="Arial" pitchFamily="34" charset="0"/>
              <a:ea typeface="+mn-ea"/>
              <a:cs typeface="Arial" pitchFamily="34" charset="0"/>
            </a:rPr>
            <a:t>Nähere Informationen, </a:t>
          </a:r>
          <a:r>
            <a:rPr lang="de-DE" sz="900" b="0" i="0" u="none" strike="noStrike" baseline="0" smtClean="0">
              <a:solidFill>
                <a:srgbClr val="000000"/>
              </a:solidFill>
              <a:latin typeface="Arial" pitchFamily="34" charset="0"/>
              <a:ea typeface="+mn-ea"/>
              <a:cs typeface="Arial" pitchFamily="34" charset="0"/>
            </a:rPr>
            <a:t>systematische Übersichten und Dokumentationen zur Entwicklung und Ausprägung des Anforderungsniveaus finden Sie im Internet unter:  </a:t>
          </a:r>
          <a:endParaRPr lang="de-DE" sz="900" b="1" i="0" u="none" strike="noStrike" baseline="0" smtClean="0">
            <a:solidFill>
              <a:srgbClr val="000000"/>
            </a:solidFill>
            <a:latin typeface="Arial" pitchFamily="34" charset="0"/>
            <a:ea typeface="+mn-ea"/>
            <a:cs typeface="Arial" pitchFamily="34" charset="0"/>
          </a:endParaRPr>
        </a:p>
        <a:p>
          <a:pPr algn="l" rtl="0">
            <a:lnSpc>
              <a:spcPts val="800"/>
            </a:lnSpc>
            <a:defRPr sz="1000"/>
          </a:pPr>
          <a:endParaRPr lang="de-DE" sz="9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de-DE" sz="900" b="1" i="0" u="none" strike="noStrike" baseline="0">
              <a:solidFill>
                <a:srgbClr val="000000"/>
              </a:solidFill>
              <a:latin typeface="Arial" pitchFamily="34" charset="0"/>
              <a:cs typeface="Arial" pitchFamily="34" charset="0"/>
            </a:rPr>
            <a:t> </a:t>
          </a: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pitchFamily="34" charset="0"/>
            <a:cs typeface="Arial" pitchFamily="34" charset="0"/>
          </a:endParaRPr>
        </a:p>
        <a:p>
          <a:pPr algn="l" rtl="0">
            <a:lnSpc>
              <a:spcPts val="700"/>
            </a:lnSpc>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xdr:txBody>
    </xdr:sp>
    <xdr:clientData/>
  </xdr:twoCellAnchor>
  <xdr:twoCellAnchor>
    <xdr:from>
      <xdr:col>3</xdr:col>
      <xdr:colOff>1784350</xdr:colOff>
      <xdr:row>2</xdr:row>
      <xdr:rowOff>0</xdr:rowOff>
    </xdr:from>
    <xdr:to>
      <xdr:col>4</xdr:col>
      <xdr:colOff>88900</xdr:colOff>
      <xdr:row>3</xdr:row>
      <xdr:rowOff>28575</xdr:rowOff>
    </xdr:to>
    <xdr:sp macro="" textlink="">
      <xdr:nvSpPr>
        <xdr:cNvPr id="5" name="Inhalt">
          <a:hlinkClick xmlns:r="http://schemas.openxmlformats.org/officeDocument/2006/relationships" r:id="rId2"/>
        </xdr:cNvPr>
        <xdr:cNvSpPr txBox="1"/>
      </xdr:nvSpPr>
      <xdr:spPr>
        <a:xfrm>
          <a:off x="6708775" y="6191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619125</xdr:colOff>
      <xdr:row>0</xdr:row>
      <xdr:rowOff>409575</xdr:rowOff>
    </xdr:to>
    <xdr:pic>
      <xdr:nvPicPr>
        <xdr:cNvPr id="35845"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7</xdr:col>
      <xdr:colOff>809625</xdr:colOff>
      <xdr:row>32</xdr:row>
      <xdr:rowOff>209550</xdr:rowOff>
    </xdr:to>
    <xdr:sp macro="" textlink="">
      <xdr:nvSpPr>
        <xdr:cNvPr id="3" name="Text Box 1"/>
        <xdr:cNvSpPr txBox="1">
          <a:spLocks noChangeArrowheads="1"/>
        </xdr:cNvSpPr>
      </xdr:nvSpPr>
      <xdr:spPr bwMode="auto">
        <a:xfrm>
          <a:off x="0" y="952500"/>
          <a:ext cx="6257925" cy="4743450"/>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1200" b="1" i="0" u="none" strike="noStrike" baseline="0">
              <a:solidFill>
                <a:srgbClr val="000000"/>
              </a:solidFill>
              <a:latin typeface="Arial"/>
              <a:cs typeface="Arial"/>
            </a:rPr>
            <a:t>Definition</a:t>
          </a:r>
        </a:p>
        <a:p>
          <a:pPr algn="just" rtl="0">
            <a:defRPr sz="1000"/>
          </a:pPr>
          <a:endParaRPr lang="de-DE" sz="1000" b="1"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Zielberuf</a:t>
          </a:r>
        </a:p>
        <a:p>
          <a:pPr algn="just" rtl="0">
            <a:defRPr sz="1000"/>
          </a:pPr>
          <a:r>
            <a:rPr lang="de-DE" sz="1000" b="0" i="0" u="none" strike="noStrike" baseline="0">
              <a:solidFill>
                <a:srgbClr val="000000"/>
              </a:solidFill>
              <a:latin typeface="Arial"/>
              <a:cs typeface="Arial"/>
            </a:rPr>
            <a:t>Auswertungen zu Arbeitslosen und Arbeitsuchenden geben Auskunft über den angestrebten Zielberuf des Kunden (unabhängig von der absolvierten Ausbildung und dem tatsächlichen Beruf bei Abgang aus Arbeitslosigkeit). Bei gemeldeten Arbeitsstellen erfolgt die Kategorisierung nach dem vom Arbeitgeber gewünschten Hauptberuf.</a:t>
          </a:r>
        </a:p>
        <a:p>
          <a:pPr algn="just" rtl="0">
            <a:defRPr sz="1000"/>
          </a:pPr>
          <a:endParaRPr lang="de-DE" sz="1000" b="0"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Ausbildungsberuf</a:t>
          </a:r>
        </a:p>
        <a:p>
          <a:pPr algn="just" rtl="0">
            <a:defRPr sz="1000"/>
          </a:pPr>
          <a:r>
            <a:rPr lang="de-DE" sz="1000" b="0" i="0" u="none" strike="noStrike" baseline="0">
              <a:solidFill>
                <a:srgbClr val="000000"/>
              </a:solidFill>
              <a:latin typeface="Arial"/>
              <a:cs typeface="Arial"/>
            </a:rPr>
            <a:t>Der Ausbildungsberuf gibt Auskunft darüber, in welchem Ausbildungsberuf die letzte abgeschlossene Berufsausbildung eines Kunden erfolgt ist.</a:t>
          </a:r>
        </a:p>
        <a:p>
          <a:pPr algn="just" rtl="0">
            <a:defRPr sz="1000"/>
          </a:pPr>
          <a:endParaRPr lang="de-DE" sz="1000" b="0" i="0" u="none" strike="noStrike" baseline="0">
            <a:solidFill>
              <a:srgbClr val="000000"/>
            </a:solidFill>
            <a:latin typeface="Arial"/>
            <a:cs typeface="Arial"/>
          </a:endParaRPr>
        </a:p>
        <a:p>
          <a:pPr algn="just" rtl="0">
            <a:defRPr sz="1000"/>
          </a:pPr>
          <a:r>
            <a:rPr lang="de-DE" sz="1200" b="1" i="0" u="none" strike="noStrike" baseline="0">
              <a:solidFill>
                <a:srgbClr val="000000"/>
              </a:solidFill>
              <a:latin typeface="Arial"/>
              <a:cs typeface="Arial"/>
            </a:rPr>
            <a:t>Historie</a:t>
          </a:r>
        </a:p>
        <a:p>
          <a:pPr algn="just" rtl="0">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Bis April 2011 wurden in der Bundesagentur für Arbeit statistische Auswertungen nach dem Zielberuf ausschließlich anhand der </a:t>
          </a:r>
          <a:r>
            <a:rPr lang="de-DE" sz="1000" b="1">
              <a:latin typeface="Arial" pitchFamily="34" charset="0"/>
              <a:ea typeface="+mn-ea"/>
              <a:cs typeface="Arial" pitchFamily="34" charset="0"/>
            </a:rPr>
            <a:t>Klassifizierung</a:t>
          </a:r>
          <a:r>
            <a:rPr kumimoji="0" lang="de-DE" sz="1000" b="1" i="0" u="none" strike="noStrike" kern="0" cap="none" spc="0" normalizeH="0" baseline="0" noProof="0">
              <a:ln>
                <a:noFill/>
              </a:ln>
              <a:solidFill>
                <a:srgbClr val="000000"/>
              </a:solidFill>
              <a:effectLst/>
              <a:uLnTx/>
              <a:uFillTx/>
              <a:latin typeface="Arial"/>
              <a:ea typeface="+mn-ea"/>
              <a:cs typeface="Arial"/>
            </a:rPr>
            <a:t> der Berufe 1988 (KldB 1988) </a:t>
          </a:r>
          <a:r>
            <a:rPr kumimoji="0" lang="de-DE" sz="1000" b="0" i="0" u="none" strike="noStrike" kern="0" cap="none" spc="0" normalizeH="0" baseline="0" noProof="0">
              <a:ln>
                <a:noFill/>
              </a:ln>
              <a:solidFill>
                <a:srgbClr val="000000"/>
              </a:solidFill>
              <a:effectLst/>
              <a:uLnTx/>
              <a:uFillTx/>
              <a:latin typeface="Arial"/>
              <a:ea typeface="+mn-ea"/>
              <a:cs typeface="Arial"/>
            </a:rPr>
            <a:t>vorgenommen. Diese Klassifikation beruht in ihrer Gliederungsstruktur (mit Ausnahme der 4-stelligen Berufsklasse) auf der KldB aus dem Jahr 1970. Die Ebene der Berufsordnungen (3-Steller) ist seitdem unverändert und bildet somit die deutsche Berufsstruktur der 50er und 60er Jahre ab. Auswertungen des Statistischen Bundesamtes beruhten bisher auf einer KldB 1992. Um die heutigen komplexen Strukturen von Beruf und Beschäftigung national einheitlich abzubilden, wurde eine </a:t>
          </a:r>
          <a:r>
            <a:rPr kumimoji="0" lang="de-DE" sz="1000" b="1" i="0" u="none" strike="noStrike" kern="0" cap="none" spc="0" normalizeH="0" baseline="0" noProof="0">
              <a:ln>
                <a:noFill/>
              </a:ln>
              <a:solidFill>
                <a:srgbClr val="000000"/>
              </a:solidFill>
              <a:effectLst/>
              <a:uLnTx/>
              <a:uFillTx/>
              <a:latin typeface="Arial"/>
              <a:ea typeface="+mn-ea"/>
              <a:cs typeface="Arial"/>
            </a:rPr>
            <a:t>neue Klassifikation der Berufe (KldB 2010) </a:t>
          </a:r>
          <a:r>
            <a:rPr kumimoji="0" lang="de-DE" sz="1000" b="0" i="0" u="none" strike="noStrike" kern="0" cap="none" spc="0" normalizeH="0" baseline="0" noProof="0">
              <a:ln>
                <a:noFill/>
              </a:ln>
              <a:solidFill>
                <a:srgbClr val="000000"/>
              </a:solidFill>
              <a:effectLst/>
              <a:uLnTx/>
              <a:uFillTx/>
              <a:latin typeface="Arial"/>
              <a:ea typeface="+mn-ea"/>
              <a:cs typeface="Arial"/>
            </a:rPr>
            <a:t>entwickelt, durch die beide derzeit bestehenden nationalen Klassifikationen abgelöst werden. Zusätzlich besitzt die KldB 2010 eine hohe Kompatibilität zur internationalen Berufsklassifikation (ISCO-08), so dass die internationale Vergleichbarkeit von Berufsinformationen in den amtlichen Statistiken deutlich verbessert wird.</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Struktur der KldB 2010 umfasst fünf Ebenen, die mit Hilfe eines numerischen Systems erfasst werden. Die oberen vier Ebenen sind berufsfachlich gegliedert. Erst auf der untersten Ebene (5-Steller) erfolgt die Ausdifferenzierung nach der zweiten Dimension - dem Anforderungsniveau (Finalversion).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Weiterführende Informationen zur Klassifikation und Entwicklung sind zu finden unter:</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editAs="oneCell">
    <xdr:from>
      <xdr:col>0</xdr:col>
      <xdr:colOff>0</xdr:colOff>
      <xdr:row>32</xdr:row>
      <xdr:rowOff>142876</xdr:rowOff>
    </xdr:from>
    <xdr:to>
      <xdr:col>7</xdr:col>
      <xdr:colOff>800100</xdr:colOff>
      <xdr:row>57</xdr:row>
      <xdr:rowOff>161926</xdr:rowOff>
    </xdr:to>
    <xdr:sp macro="" textlink="">
      <xdr:nvSpPr>
        <xdr:cNvPr id="4" name="Text Box 1"/>
        <xdr:cNvSpPr txBox="1">
          <a:spLocks noChangeArrowheads="1"/>
        </xdr:cNvSpPr>
      </xdr:nvSpPr>
      <xdr:spPr bwMode="auto">
        <a:xfrm>
          <a:off x="0" y="5629276"/>
          <a:ext cx="6248400" cy="4286250"/>
        </a:xfrm>
        <a:prstGeom prst="rect">
          <a:avLst/>
        </a:prstGeom>
        <a:noFill/>
        <a:ln w="9525" cap="rnd">
          <a:noFill/>
          <a:prstDash val="sysDot"/>
          <a:miter lim="800000"/>
          <a:headEnd/>
          <a:tailEnd/>
        </a:ln>
      </xdr:spPr>
      <xdr:txBody>
        <a:bodyPr vertOverflow="clip" wrap="square" lIns="27432" tIns="22860"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-&gt; Grundlagen -&gt; Klassifikation der Berufe -&gt; KldB 2010</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200" b="1" i="0" u="none" strike="noStrike" baseline="0">
              <a:solidFill>
                <a:srgbClr val="000000"/>
              </a:solidFill>
              <a:latin typeface="Arial"/>
              <a:cs typeface="Arial"/>
            </a:rPr>
            <a:t>Einschränkungen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KldB 1988:</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Berichtsmonat September 2009 bis Mai/Juni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0" i="0" u="none" strike="noStrike" baseline="0">
              <a:solidFill>
                <a:srgbClr val="000000"/>
              </a:solidFill>
              <a:latin typeface="Arial"/>
              <a:cs typeface="Arial"/>
            </a:rPr>
            <a:t>Im September 2009 konnten rund 260 Berufe (Helfertätigkeiten) nicht mehr als Zielberuf erfasst werden. Sie wurden im Erfassungssystem automatisiert 19 anderen Berufskategorien zugeordnet. Dadurch ergeben sich Verzerrungen auf allen Hierarchieebenen. Die Berichterstattung ist daher ab Berichtsmonat September 2009 bis Berichtsmonat Mai 2010 (Arbeitsstellen) bzw. Juni 2010 (Arbeitslose und Arbeitsuchende) nur für einen Teil der Berufskategorien möglich.</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ysClr val="windowText" lastClr="000000"/>
              </a:solidFill>
              <a:latin typeface="Arial" pitchFamily="34" charset="0"/>
              <a:ea typeface="+mn-ea"/>
              <a:cs typeface="Arial" pitchFamily="34" charset="0"/>
            </a:rPr>
            <a:t>Ab Mai 2011</a:t>
          </a:r>
          <a:endParaRPr lang="de-DE" sz="1000" b="0" i="0" u="none" strike="noStrike" baseline="0">
            <a:solidFill>
              <a:srgbClr val="000000"/>
            </a:solidFill>
            <a:latin typeface="Arial" pitchFamily="34" charset="0"/>
            <a:cs typeface="Arial" pitchFamily="34" charset="0"/>
          </a:endParaRPr>
        </a:p>
        <a:p>
          <a:r>
            <a:rPr lang="de-DE" sz="1000">
              <a:latin typeface="Arial" pitchFamily="34" charset="0"/>
              <a:ea typeface="+mn-ea"/>
              <a:cs typeface="Arial" pitchFamily="34" charset="0"/>
            </a:rPr>
            <a:t>Im Rahmen der Einführung der KldB 2010 wurde</a:t>
          </a:r>
          <a:r>
            <a:rPr lang="de-DE" sz="1000" baseline="0">
              <a:latin typeface="Arial" pitchFamily="34" charset="0"/>
              <a:ea typeface="+mn-ea"/>
              <a:cs typeface="Arial" pitchFamily="34" charset="0"/>
            </a:rPr>
            <a:t> eine Reduzierung der Helferberufe vorgenommen. Dadurch </a:t>
          </a:r>
          <a:r>
            <a:rPr lang="de-DE" sz="1000">
              <a:latin typeface="Arial" pitchFamily="34" charset="0"/>
              <a:ea typeface="+mn-ea"/>
              <a:cs typeface="Arial" pitchFamily="34" charset="0"/>
            </a:rPr>
            <a:t>sind die  Daten ab Mai 2011 in der KldB</a:t>
          </a:r>
          <a:r>
            <a:rPr lang="de-DE" sz="1000" baseline="0">
              <a:latin typeface="Arial" pitchFamily="34" charset="0"/>
              <a:ea typeface="+mn-ea"/>
              <a:cs typeface="Arial" pitchFamily="34" charset="0"/>
            </a:rPr>
            <a:t> 1988 </a:t>
          </a:r>
          <a:r>
            <a:rPr lang="de-DE" sz="1000">
              <a:latin typeface="Arial" pitchFamily="34" charset="0"/>
              <a:ea typeface="+mn-ea"/>
              <a:cs typeface="Arial" pitchFamily="34" charset="0"/>
            </a:rPr>
            <a:t>nicht mehr vergleichbar</a:t>
          </a:r>
          <a:r>
            <a:rPr lang="de-DE" sz="1000" baseline="0">
              <a:latin typeface="Arial" pitchFamily="34" charset="0"/>
              <a:ea typeface="+mn-ea"/>
              <a:cs typeface="Arial" pitchFamily="34" charset="0"/>
            </a:rPr>
            <a:t> mit </a:t>
          </a:r>
          <a:r>
            <a:rPr lang="de-DE" sz="1000">
              <a:latin typeface="Arial" pitchFamily="34" charset="0"/>
              <a:ea typeface="+mn-ea"/>
              <a:cs typeface="Arial" pitchFamily="34" charset="0"/>
            </a:rPr>
            <a:t>früheren Monaten. Bei entsprechenden Zeitreihenauswertungen werden daher</a:t>
          </a:r>
          <a:r>
            <a:rPr lang="de-DE" sz="1000" baseline="0">
              <a:latin typeface="Arial" pitchFamily="34" charset="0"/>
              <a:ea typeface="+mn-ea"/>
              <a:cs typeface="Arial" pitchFamily="34" charset="0"/>
            </a:rPr>
            <a:t> a</a:t>
          </a:r>
          <a:r>
            <a:rPr lang="de-DE" sz="1000">
              <a:latin typeface="Arial" pitchFamily="34" charset="0"/>
              <a:ea typeface="+mn-ea"/>
              <a:cs typeface="Arial" pitchFamily="34" charset="0"/>
            </a:rPr>
            <a:t>lle Helfertätigkeiten grundsätzlich aus der Betrachtung ausgeschlossen. Auswertungen nach der KldB 2010</a:t>
          </a:r>
          <a:r>
            <a:rPr lang="de-DE" sz="1000" baseline="0">
              <a:latin typeface="Arial" pitchFamily="34" charset="0"/>
              <a:ea typeface="+mn-ea"/>
              <a:cs typeface="Arial" pitchFamily="34" charset="0"/>
            </a:rPr>
            <a:t> sind von der Problematik nicht betroffen.</a:t>
          </a:r>
        </a:p>
        <a:p>
          <a:endParaRPr lang="de-DE" sz="1000" baseline="0">
            <a:latin typeface="Arial" pitchFamily="34" charset="0"/>
            <a:ea typeface="+mn-ea"/>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KldB 2010:</a:t>
          </a:r>
          <a:endParaRPr lang="de-DE" sz="1000">
            <a:latin typeface="Arial" pitchFamily="34" charset="0"/>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Berichtsmonat September 2009 bis Mai/Juni 2010</a:t>
          </a:r>
          <a:endParaRPr lang="de-DE" sz="1000">
            <a:latin typeface="Arial" pitchFamily="34" charset="0"/>
            <a:cs typeface="Arial" pitchFamily="34" charset="0"/>
          </a:endParaRPr>
        </a:p>
        <a:p>
          <a:pPr rtl="0" eaLnBrk="1" fontAlgn="auto" latinLnBrk="0" hangingPunct="1"/>
          <a:r>
            <a:rPr lang="de-DE" sz="1000" b="0" i="0" baseline="0">
              <a:latin typeface="Arial" pitchFamily="34" charset="0"/>
              <a:ea typeface="+mn-ea"/>
              <a:cs typeface="Arial" pitchFamily="34" charset="0"/>
            </a:rPr>
            <a:t>Der oben beschriebene Sachverhalt wirkt sich auch auf Daten nach der KldB 2010 aus. Daher werden bei Auswertungen, die sich auf die Berichtsmonate September 2009 bis Mai 2010 (Arbeitsstellen) bzw. Juni 2010 (Arbeitslose und Arbeitsuchende) beziehen, alle Helfertätigkeiten ausgeschlossen.</a:t>
          </a:r>
          <a:endParaRPr lang="de-DE" sz="1000">
            <a:latin typeface="Arial" pitchFamily="34" charset="0"/>
            <a:cs typeface="Arial" pitchFamily="34" charset="0"/>
          </a:endParaRPr>
        </a:p>
        <a:p>
          <a:endParaRPr lang="de-DE" sz="1000">
            <a:latin typeface="Arial" pitchFamily="34" charset="0"/>
            <a:ea typeface="+mn-ea"/>
            <a:cs typeface="Arial" pitchFamily="34" charset="0"/>
          </a:endParaRPr>
        </a:p>
        <a:p>
          <a:r>
            <a:rPr lang="de-DE" sz="1000">
              <a:latin typeface="Arial" pitchFamily="34" charset="0"/>
              <a:ea typeface="+mn-ea"/>
              <a:cs typeface="Arial" pitchFamily="34" charset="0"/>
            </a:rPr>
            <a:t> </a:t>
          </a:r>
        </a:p>
        <a:p>
          <a:endParaRPr lang="de-DE" sz="10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xdr:from>
      <xdr:col>6</xdr:col>
      <xdr:colOff>546100</xdr:colOff>
      <xdr:row>2</xdr:row>
      <xdr:rowOff>0</xdr:rowOff>
    </xdr:from>
    <xdr:to>
      <xdr:col>8</xdr:col>
      <xdr:colOff>88900</xdr:colOff>
      <xdr:row>3</xdr:row>
      <xdr:rowOff>28575</xdr:rowOff>
    </xdr:to>
    <xdr:sp macro="" textlink="">
      <xdr:nvSpPr>
        <xdr:cNvPr id="6" name="Inhalt">
          <a:hlinkClick xmlns:r="http://schemas.openxmlformats.org/officeDocument/2006/relationships" r:id="rId2"/>
        </xdr:cNvPr>
        <xdr:cNvSpPr txBox="1"/>
      </xdr:nvSpPr>
      <xdr:spPr>
        <a:xfrm>
          <a:off x="5156200" y="5905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38100</xdr:rowOff>
    </xdr:from>
    <xdr:to>
      <xdr:col>1</xdr:col>
      <xdr:colOff>352425</xdr:colOff>
      <xdr:row>0</xdr:row>
      <xdr:rowOff>428625</xdr:rowOff>
    </xdr:to>
    <xdr:pic>
      <xdr:nvPicPr>
        <xdr:cNvPr id="2" name="Picture 1"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9527</xdr:colOff>
      <xdr:row>3</xdr:row>
      <xdr:rowOff>133349</xdr:rowOff>
    </xdr:from>
    <xdr:ext cx="5543548" cy="2971801"/>
    <xdr:sp macro="" textlink="">
      <xdr:nvSpPr>
        <xdr:cNvPr id="3" name="Textfeld 2"/>
        <xdr:cNvSpPr txBox="1"/>
      </xdr:nvSpPr>
      <xdr:spPr>
        <a:xfrm>
          <a:off x="1619252" y="942974"/>
          <a:ext cx="5543548" cy="2971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Mit dem Berichtsmonat Juli 2011 beginnt die Statistik der Bundesagentur für Arbeit eine regelmäßige monatliche Berichterstattung zu Arbeitsuchenden, Arbeitslosen und gemeldeten Arbeitsstellen nach der neuen Klassifikation der Berufe 2010. Zunächst erfolgt die Bereitstellung der Daten parallel zur Berichterstattung nach der Klassifizierung der Berufe 1988, um den Datennutzern</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eine ausreichende Übergangszeit zu gewährleisten, sich mit der neuen Struktur der KldB 2010</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vertraut zu machen.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Außerdem erfolgt der Umstieg auf die KldB 2010 in der Beschäftigungsstatistik</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voraussichtlich erst in der 2. Hälfte 2012, so dass Vergleiche zwischen Beschäftigten, Arbeitsstellen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und Arbeitsuchenden/Arbeitslosen, wenn überhaupt, weiterhin nur nach der KldB 88 möglich sind.</a:t>
          </a:r>
          <a:r>
            <a:rPr lang="de-DE" sz="900">
              <a:latin typeface="Arial" panose="020B0604020202020204" pitchFamily="34" charset="0"/>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Regional gegliedert finden sich im vorliegenden Produkt sehr detaillierte Berufedaten für Deutsch-</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land, West- und Ostdeutschland. Bei Bundesländern kommt eine grobere Darstellung zur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Anwendung, um auch bei kleineren Ländern wie Bremen oder Saarland einigermaßen statistisch</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sinnvolle Zellenbesetzungen (Füllgrad) erreichen zu können.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Für Deutschland, West- und Ostdeutschland werden alle Berufsbereiche, -hauptgruppen sowie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-gruppen berichtet, Berufsuntergruppen sowie -gattungen sind nicht durchgängig berücksichtigt,</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sondern nur als positive Auswahl bei ausreichender Fallzahl.</a:t>
          </a:r>
          <a:r>
            <a:rPr lang="de-DE" sz="900">
              <a:latin typeface="Arial" panose="020B0604020202020204" pitchFamily="34" charset="0"/>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Bundesländern sind Berufsbereiche und -hauptgruppen vollständig enthalten, während feinere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Untergliederungen nur ausgewählt berichtet werden, um sinnvolle Zellenbesetzungen ge-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währleisten zu können.</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Der Berufsbereich 0 (Militär) wird nur für Deutschland gezeigt.</a:t>
          </a:r>
          <a:r>
            <a:rPr lang="de-DE" sz="900">
              <a:latin typeface="Arial" panose="020B0604020202020204" pitchFamily="34" charset="0"/>
              <a:cs typeface="Arial" panose="020B0604020202020204" pitchFamily="34" charset="0"/>
            </a:rPr>
            <a:t> </a:t>
          </a:r>
        </a:p>
      </xdr:txBody>
    </xdr:sp>
    <xdr:clientData/>
  </xdr:oneCellAnchor>
  <xdr:oneCellAnchor>
    <xdr:from>
      <xdr:col>1</xdr:col>
      <xdr:colOff>76200</xdr:colOff>
      <xdr:row>23</xdr:row>
      <xdr:rowOff>142875</xdr:rowOff>
    </xdr:from>
    <xdr:ext cx="5543548" cy="923925"/>
    <xdr:sp macro="" textlink="">
      <xdr:nvSpPr>
        <xdr:cNvPr id="4" name="Textfeld 3"/>
        <xdr:cNvSpPr txBox="1"/>
      </xdr:nvSpPr>
      <xdr:spPr>
        <a:xfrm>
          <a:off x="1685925" y="4191000"/>
          <a:ext cx="5543548" cy="923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Daten nach der KldB 2010 stehen für Arbeitslose und gemeldete Arbeitsstellen grundsätzlich ab  Januar 2007 und für Arbeitsuchende ab Januar 2008 zur Verfügung. Arbeitsuchende und Arbeits- lose basieren auf der integrierten Arbeitsmarktstatistik inklusive Daten zugelassener kommunaler Träger (siehe dazu auch Anmerkungen bei Punkt "Keine Angabe-Fälle" weiter unten), während gemeldete Arbeitsstellen nur die der Bundesagentur für Arbeit gemeldeten Stellen bezeichnen (vgl. Glossar </a:t>
          </a:r>
          <a:r>
            <a:rPr lang="de-DE" sz="900" b="1" i="0" u="none" strike="noStrike">
              <a:solidFill>
                <a:schemeClr val="tx1"/>
              </a:solidFill>
              <a:effectLst/>
              <a:latin typeface="Arial" panose="020B0604020202020204" pitchFamily="34" charset="0"/>
              <a:ea typeface="+mn-ea"/>
              <a:cs typeface="Arial" panose="020B0604020202020204" pitchFamily="34" charset="0"/>
            </a:rPr>
            <a:t>Gemeldete Arbeitsstellen</a:t>
          </a:r>
          <a:r>
            <a:rPr lang="de-DE" sz="900" b="0" i="0" u="none" strike="noStrike">
              <a:solidFill>
                <a:schemeClr val="tx1"/>
              </a:solidFill>
              <a:effectLst/>
              <a:latin typeface="Arial" panose="020B0604020202020204" pitchFamily="34" charset="0"/>
              <a:ea typeface="+mn-ea"/>
              <a:cs typeface="Arial" panose="020B0604020202020204" pitchFamily="34" charset="0"/>
            </a:rPr>
            <a:t>). </a:t>
          </a:r>
        </a:p>
      </xdr:txBody>
    </xdr:sp>
    <xdr:clientData/>
  </xdr:oneCellAnchor>
  <xdr:oneCellAnchor>
    <xdr:from>
      <xdr:col>1</xdr:col>
      <xdr:colOff>0</xdr:colOff>
      <xdr:row>31</xdr:row>
      <xdr:rowOff>0</xdr:rowOff>
    </xdr:from>
    <xdr:ext cx="5638801" cy="3048000"/>
    <xdr:sp macro="" textlink="">
      <xdr:nvSpPr>
        <xdr:cNvPr id="5" name="Textfeld 4"/>
        <xdr:cNvSpPr txBox="1"/>
      </xdr:nvSpPr>
      <xdr:spPr>
        <a:xfrm>
          <a:off x="1609725" y="5343525"/>
          <a:ext cx="5638801"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Zeitreihenvergleiche nach der KldB 2010 sind generell ab dem Zeitpunkt der jeweiligen  Verfügbarkeit möglich. Probleme bestehen bei Helferberufen für den Zeitraum von September 2009 bis Juni 2010 für Bestandszahlen, sowie für Zugangszahlen von September 2009 bis November 2009.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Die Vergleichbarkeit von Daten zu Helferberufen aus den genannten Perioden mit Zeiträumen vorher oder nachher ist eingeschränkt, da tatsächliche Veränderungen am Arbeitsmarkt durch statistisch bedingte Umgruppierungen überlagert sein können. Eine beeinträchtigte Vergleichbarkeit kann auch Berufeaggregate (Berufsbereiche bis Berufsuntergruppen) betreffen. Zeitreihenvergleiche mit dieser Periode sind somit nur für Fachkräfte und höhere Qualifikationen aussagekräftig.  </a:t>
          </a: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Darüber hinaus siehe nachstehend </a:t>
          </a:r>
          <a:r>
            <a:rPr lang="de-DE" sz="900" b="1" i="0" u="none" strike="noStrike">
              <a:solidFill>
                <a:schemeClr val="tx1"/>
              </a:solidFill>
              <a:effectLst/>
              <a:latin typeface="Arial" panose="020B0604020202020204" pitchFamily="34" charset="0"/>
              <a:ea typeface="+mn-ea"/>
              <a:cs typeface="Arial" panose="020B0604020202020204" pitchFamily="34" charset="0"/>
            </a:rPr>
            <a:t>"Keine Angabe-Fälle"</a:t>
          </a:r>
          <a:r>
            <a:rPr lang="de-DE" sz="900" b="0" i="0" u="none" strike="noStrike">
              <a:solidFill>
                <a:schemeClr val="tx1"/>
              </a:solidFill>
              <a:effectLst/>
              <a:latin typeface="Arial" panose="020B0604020202020204" pitchFamily="34" charset="0"/>
              <a:ea typeface="+mn-ea"/>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In periodischen Abständen wird in der Klassifizierung der Berufe 2010 die Zuordnung von Einzelberufen  überprüft. Dabei werden im Rahmen der Überarbeitung nicht nur Änderungen hinsichtlich des  Anforderungsniveaus vorgenommen, es können auch Berufspositionen einer anderen Berufsgattung  (5-Steller) zugeordnet werden (z.B. im Januar 2016: Wechsel der Multimedia-Projektleiter/in von 43194  nach 92304). Wie im Beispiel gezeigt, sind Wechsel zwischen Berufsbereichen möglich und können im  Zeitverlauf zu geringen Verschiebungen führen.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Zeitreihenvergleichen mit der grundsätzlich anders konzipierten Klassifizierung der Berufe 88 (KldB 88) ist mit Brüchen zu rechnen. Weitergehende Informationen finden Sie dazu im Methodenbericht etc. </a:t>
          </a:r>
          <a:r>
            <a:rPr lang="de-DE" sz="900" b="1" i="0" u="none" strike="noStrike">
              <a:solidFill>
                <a:schemeClr val="tx1"/>
              </a:solidFill>
              <a:effectLst/>
              <a:latin typeface="Arial" panose="020B0604020202020204" pitchFamily="34" charset="0"/>
              <a:ea typeface="+mn-ea"/>
              <a:cs typeface="Arial" panose="020B0604020202020204" pitchFamily="34" charset="0"/>
            </a:rPr>
            <a:t>(siehe Statistik-Infoseite). </a:t>
          </a:r>
          <a:r>
            <a:rPr lang="de-DE" sz="900" b="0" i="0" u="none" strike="noStrike">
              <a:solidFill>
                <a:schemeClr val="tx1"/>
              </a:solidFill>
              <a:effectLst/>
              <a:latin typeface="Arial" panose="020B0604020202020204" pitchFamily="34" charset="0"/>
              <a:ea typeface="+mn-ea"/>
              <a:cs typeface="Arial" panose="020B0604020202020204" pitchFamily="34" charset="0"/>
            </a:rPr>
            <a:t>Für Umsteigeschlüssel bzw. -tabellen finden sich dort ebenfalls Verweise. </a:t>
          </a:r>
        </a:p>
        <a:p>
          <a:pPr algn="just"/>
          <a:endParaRPr lang="de-DE" sz="900">
            <a:latin typeface="Arial" panose="020B0604020202020204" pitchFamily="34" charset="0"/>
            <a:cs typeface="Arial" panose="020B0604020202020204" pitchFamily="34" charset="0"/>
          </a:endParaRPr>
        </a:p>
      </xdr:txBody>
    </xdr:sp>
    <xdr:clientData/>
  </xdr:oneCellAnchor>
  <xdr:oneCellAnchor>
    <xdr:from>
      <xdr:col>1</xdr:col>
      <xdr:colOff>0</xdr:colOff>
      <xdr:row>52</xdr:row>
      <xdr:rowOff>0</xdr:rowOff>
    </xdr:from>
    <xdr:ext cx="5638801" cy="3048000"/>
    <xdr:sp macro="" textlink="">
      <xdr:nvSpPr>
        <xdr:cNvPr id="6" name="Textfeld 5"/>
        <xdr:cNvSpPr txBox="1"/>
      </xdr:nvSpPr>
      <xdr:spPr>
        <a:xfrm>
          <a:off x="1609725" y="8782050"/>
          <a:ext cx="5638801"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der Interpretation von Entwicklungen über die Zeit sollte die Kategorie "keine Angabe"  berücksichtigt werden, da Konstellationen denkbar sind, bei denen Veränderungen (wenigstens teilweise) aus einer besseren oder schlechteren Erfassung resultieren können. Die Größenordnung kann in etwa jeweils der letzten Zeile jeder Datentabelle entnommen werden.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Die KldB 88 beinhaltet sog. "Restkategorien", z. B. "Hilfsarbeiter ohne nähere Angaben" oder  "Sonstige Arbeitskräfte". Die KldB 2010 verzichtet auf solche Kategorien, so dass durch die  Umstellung Personen oder Arbeitsstellen aus diesen Kategorien zunächst unter "keine Angabe" geführt werden. Zukünftig erfolgt eine Zuordnung anhand der neuen Berufskategorien, bei Alt- fällen sukzessive. Die Ursache betrifft Arbeitsuchende/Arbeitslose und Arbeitsstellen mit abnehmender Intensität.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Datenlieferungen von zugelassenen kommunalen Trägern kann es temporär zu (Teil-)Datenausfällen kommen, welche dazu führen dass in diesem Monat die betroffenen Personen beim Merkmal "Ziel- beruf" unter "keine Angabe" geführt werden. Daraus resultiert ein möglicher, monatlich etwas  variierender Erfassungsgrad. Die Ursache betrifft nur Arbeitsuchende und Arbeitslose. </a:t>
          </a: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Ein weiterer Grund liegt in Umständen, dass zum statistischen Stichtag kein Zielberuf angegeben werden kann, da etwa die Meldung arbeitsuchend/arbeitslos zwar noch rechtzeitig erfolgte, aber noch kein Vermittlungsgespräch mit der Festlegung eines etwaigen Zielberufs durchgeführt wurde. Die Ursache betrifft Arbeitsuchende und Arbeitslose</a:t>
          </a:r>
          <a:r>
            <a:rPr lang="de-DE" sz="1100" b="0" i="0" u="none" strike="noStrike">
              <a:solidFill>
                <a:schemeClr val="tx1"/>
              </a:solidFill>
              <a:effectLst/>
              <a:latin typeface="+mn-lt"/>
              <a:ea typeface="+mn-ea"/>
              <a:cs typeface="+mn-cs"/>
            </a:rPr>
            <a:t>.</a:t>
          </a:r>
          <a:endParaRPr lang="de-DE" sz="900">
            <a:latin typeface="Arial" panose="020B0604020202020204" pitchFamily="34" charset="0"/>
            <a:cs typeface="Arial" panose="020B0604020202020204" pitchFamily="34" charset="0"/>
          </a:endParaRPr>
        </a:p>
      </xdr:txBody>
    </xdr:sp>
    <xdr:clientData/>
  </xdr:oneCellAnchor>
  <xdr:oneCellAnchor>
    <xdr:from>
      <xdr:col>1</xdr:col>
      <xdr:colOff>0</xdr:colOff>
      <xdr:row>72</xdr:row>
      <xdr:rowOff>0</xdr:rowOff>
    </xdr:from>
    <xdr:ext cx="5638801" cy="495300"/>
    <xdr:sp macro="" textlink="">
      <xdr:nvSpPr>
        <xdr:cNvPr id="7" name="Textfeld 6"/>
        <xdr:cNvSpPr txBox="1"/>
      </xdr:nvSpPr>
      <xdr:spPr>
        <a:xfrm>
          <a:off x="1609725" y="12020550"/>
          <a:ext cx="5638801"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Weitergehende Daten nach der KldB 2010, z. B. detailliertere Berufe für Bundesländer, Daten  für Agenturbezirke oder Kreise bzw. kreisfreie Städte, Kombinationen mit weiteren Merkmalen usw. können im Rahmen von Datenanfragen gesondert angefordert werden. </a:t>
          </a:r>
        </a:p>
      </xdr:txBody>
    </xdr:sp>
    <xdr:clientData/>
  </xdr:oneCellAnchor>
  <xdr:twoCellAnchor>
    <xdr:from>
      <xdr:col>3</xdr:col>
      <xdr:colOff>0</xdr:colOff>
      <xdr:row>0</xdr:row>
      <xdr:rowOff>0</xdr:rowOff>
    </xdr:from>
    <xdr:to>
      <xdr:col>4</xdr:col>
      <xdr:colOff>457200</xdr:colOff>
      <xdr:row>0</xdr:row>
      <xdr:rowOff>228600</xdr:rowOff>
    </xdr:to>
    <xdr:sp macro="" textlink="">
      <xdr:nvSpPr>
        <xdr:cNvPr id="8" name="Inhalt">
          <a:hlinkClick xmlns:r="http://schemas.openxmlformats.org/officeDocument/2006/relationships" r:id="rId2"/>
        </xdr:cNvPr>
        <xdr:cNvSpPr txBox="1"/>
      </xdr:nvSpPr>
      <xdr:spPr>
        <a:xfrm>
          <a:off x="739140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1524000</xdr:colOff>
      <xdr:row>0</xdr:row>
      <xdr:rowOff>381000</xdr:rowOff>
    </xdr:to>
    <xdr:pic>
      <xdr:nvPicPr>
        <xdr:cNvPr id="34818"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3848100</xdr:colOff>
      <xdr:row>1</xdr:row>
      <xdr:rowOff>95250</xdr:rowOff>
    </xdr:from>
    <xdr:to>
      <xdr:col>6</xdr:col>
      <xdr:colOff>66675</xdr:colOff>
      <xdr:row>3</xdr:row>
      <xdr:rowOff>95250</xdr:rowOff>
    </xdr:to>
    <xdr:sp macro="" textlink="">
      <xdr:nvSpPr>
        <xdr:cNvPr id="3" name="Inhalt">
          <a:hlinkClick xmlns:r="http://schemas.openxmlformats.org/officeDocument/2006/relationships" r:id="rId2"/>
        </xdr:cNvPr>
        <xdr:cNvSpPr txBox="1"/>
      </xdr:nvSpPr>
      <xdr:spPr>
        <a:xfrm>
          <a:off x="9705975" y="5048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0</xdr:row>
      <xdr:rowOff>390525</xdr:rowOff>
    </xdr:to>
    <xdr:pic>
      <xdr:nvPicPr>
        <xdr:cNvPr id="2" name="Picture 4"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0</xdr:row>
      <xdr:rowOff>0</xdr:rowOff>
    </xdr:from>
    <xdr:to>
      <xdr:col>9</xdr:col>
      <xdr:colOff>381000</xdr:colOff>
      <xdr:row>0</xdr:row>
      <xdr:rowOff>228600</xdr:rowOff>
    </xdr:to>
    <xdr:sp macro="" textlink="">
      <xdr:nvSpPr>
        <xdr:cNvPr id="3" name="Inhalt">
          <a:hlinkClick xmlns:r="http://schemas.openxmlformats.org/officeDocument/2006/relationships" r:id="rId2"/>
        </xdr:cNvPr>
        <xdr:cNvSpPr txBox="1"/>
      </xdr:nvSpPr>
      <xdr:spPr>
        <a:xfrm>
          <a:off x="670560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7.xml><?xml version="1.0" encoding="utf-8"?>
<xdr:wsDr xmlns:xdr="http://schemas.openxmlformats.org/drawingml/2006/spreadsheetDrawing" xmlns:a="http://schemas.openxmlformats.org/drawingml/2006/main">
  <xdr:oneCellAnchor>
    <xdr:from>
      <xdr:col>9</xdr:col>
      <xdr:colOff>647700</xdr:colOff>
      <xdr:row>26</xdr:row>
      <xdr:rowOff>76200</xdr:rowOff>
    </xdr:from>
    <xdr:ext cx="184731" cy="264560"/>
    <xdr:sp macro="" textlink="">
      <xdr:nvSpPr>
        <xdr:cNvPr id="2" name="Textfeld 1"/>
        <xdr:cNvSpPr txBox="1"/>
      </xdr:nvSpPr>
      <xdr:spPr>
        <a:xfrm>
          <a:off x="12620625" y="1197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1762125</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5743575</xdr:colOff>
      <xdr:row>2</xdr:row>
      <xdr:rowOff>238125</xdr:rowOff>
    </xdr:from>
    <xdr:to>
      <xdr:col>2</xdr:col>
      <xdr:colOff>19050</xdr:colOff>
      <xdr:row>3</xdr:row>
      <xdr:rowOff>152400</xdr:rowOff>
    </xdr:to>
    <xdr:sp macro="" textlink="">
      <xdr:nvSpPr>
        <xdr:cNvPr id="4" name="Inhalt">
          <a:hlinkClick xmlns:r="http://schemas.openxmlformats.org/officeDocument/2006/relationships" r:id="rId2"/>
        </xdr:cNvPr>
        <xdr:cNvSpPr txBox="1"/>
      </xdr:nvSpPr>
      <xdr:spPr>
        <a:xfrm>
          <a:off x="5886450" y="10668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8.xml><?xml version="1.0" encoding="utf-8"?>
<xdr:wsDr xmlns:xdr="http://schemas.openxmlformats.org/drawingml/2006/spreadsheetDrawing" xmlns:a="http://schemas.openxmlformats.org/drawingml/2006/main">
  <xdr:oneCellAnchor>
    <xdr:from>
      <xdr:col>9</xdr:col>
      <xdr:colOff>647700</xdr:colOff>
      <xdr:row>39</xdr:row>
      <xdr:rowOff>76200</xdr:rowOff>
    </xdr:from>
    <xdr:ext cx="184731" cy="264560"/>
    <xdr:sp macro="" textlink="">
      <xdr:nvSpPr>
        <xdr:cNvPr id="2" name="Textfeld 1"/>
        <xdr:cNvSpPr txBox="1"/>
      </xdr:nvSpPr>
      <xdr:spPr>
        <a:xfrm>
          <a:off x="11458575" y="1407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4</xdr:col>
      <xdr:colOff>381000</xdr:colOff>
      <xdr:row>0</xdr:row>
      <xdr:rowOff>228600</xdr:rowOff>
    </xdr:to>
    <xdr:sp macro="" textlink="">
      <xdr:nvSpPr>
        <xdr:cNvPr id="4" name="Inhalt">
          <a:hlinkClick xmlns:r="http://schemas.openxmlformats.org/officeDocument/2006/relationships" r:id="rId2"/>
        </xdr:cNvPr>
        <xdr:cNvSpPr txBox="1"/>
      </xdr:nvSpPr>
      <xdr:spPr>
        <a:xfrm>
          <a:off x="6762750" y="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5934075" y="904875"/>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5934075" y="147637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57150</xdr:colOff>
      <xdr:row>0</xdr:row>
      <xdr:rowOff>38100</xdr:rowOff>
    </xdr:from>
    <xdr:to>
      <xdr:col>2</xdr:col>
      <xdr:colOff>514350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19050</xdr:colOff>
      <xdr:row>1</xdr:row>
      <xdr:rowOff>0</xdr:rowOff>
    </xdr:to>
    <xdr:pic>
      <xdr:nvPicPr>
        <xdr:cNvPr id="23554"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1819275</xdr:colOff>
      <xdr:row>0</xdr:row>
      <xdr:rowOff>381000</xdr:rowOff>
    </xdr:to>
    <xdr:pic>
      <xdr:nvPicPr>
        <xdr:cNvPr id="2458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79374</xdr:colOff>
      <xdr:row>3</xdr:row>
      <xdr:rowOff>28575</xdr:rowOff>
    </xdr:from>
    <xdr:to>
      <xdr:col>23</xdr:col>
      <xdr:colOff>38099</xdr:colOff>
      <xdr:row>4</xdr:row>
      <xdr:rowOff>38100</xdr:rowOff>
    </xdr:to>
    <xdr:sp macro="" textlink="">
      <xdr:nvSpPr>
        <xdr:cNvPr id="4" name="Inhalt">
          <a:hlinkClick xmlns:r="http://schemas.openxmlformats.org/officeDocument/2006/relationships" r:id="rId2"/>
        </xdr:cNvPr>
        <xdr:cNvSpPr txBox="1"/>
      </xdr:nvSpPr>
      <xdr:spPr>
        <a:xfrm>
          <a:off x="11852274" y="933450"/>
          <a:ext cx="1749425" cy="247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3</xdr:row>
          <xdr:rowOff>19050</xdr:rowOff>
        </xdr:from>
        <xdr:to>
          <xdr:col>0</xdr:col>
          <xdr:colOff>1885950</xdr:colOff>
          <xdr:row>3</xdr:row>
          <xdr:rowOff>219075</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333375</xdr:colOff>
      <xdr:row>3</xdr:row>
      <xdr:rowOff>28575</xdr:rowOff>
    </xdr:from>
    <xdr:to>
      <xdr:col>9</xdr:col>
      <xdr:colOff>0</xdr:colOff>
      <xdr:row>32</xdr:row>
      <xdr:rowOff>104775</xdr:rowOff>
    </xdr:to>
    <xdr:grpSp>
      <xdr:nvGrpSpPr>
        <xdr:cNvPr id="25636" name="Karte_ALO_Polen"/>
        <xdr:cNvGrpSpPr>
          <a:grpSpLocks noChangeAspect="1"/>
        </xdr:cNvGrpSpPr>
      </xdr:nvGrpSpPr>
      <xdr:grpSpPr bwMode="auto">
        <a:xfrm>
          <a:off x="333375" y="819150"/>
          <a:ext cx="6553200" cy="5248275"/>
          <a:chOff x="0" y="0"/>
          <a:chExt cx="954" cy="767"/>
        </a:xfrm>
      </xdr:grpSpPr>
      <xdr:sp macro="" textlink="">
        <xdr:nvSpPr>
          <xdr:cNvPr id="2564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641" name="Alo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DAE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3" name="Alo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3255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5" name="Alo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7" name="Alo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9" name="Alo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51" name="Rectangle 57"/>
          <xdr:cNvSpPr>
            <a:spLocks noChangeArrowheads="1"/>
          </xdr:cNvSpPr>
        </xdr:nvSpPr>
        <xdr:spPr bwMode="auto">
          <a:xfrm>
            <a:off x="759" y="631"/>
            <a:ext cx="31" cy="10"/>
          </a:xfrm>
          <a:prstGeom prst="rect">
            <a:avLst/>
          </a:prstGeom>
          <a:solidFill>
            <a:srgbClr val="DAE2F2"/>
          </a:solidFill>
          <a:ln w="9525">
            <a:solidFill>
              <a:srgbClr val="000000"/>
            </a:solidFill>
            <a:miter lim="800000"/>
            <a:headEnd/>
            <a:tailEnd/>
          </a:ln>
        </xdr:spPr>
      </xdr:sp>
      <xdr:sp macro="" textlink="">
        <xdr:nvSpPr>
          <xdr:cNvPr id="25652" name="Rectangle 59"/>
          <xdr:cNvSpPr>
            <a:spLocks noChangeArrowheads="1"/>
          </xdr:cNvSpPr>
        </xdr:nvSpPr>
        <xdr:spPr bwMode="auto">
          <a:xfrm>
            <a:off x="759" y="657"/>
            <a:ext cx="31" cy="10"/>
          </a:xfrm>
          <a:prstGeom prst="rect">
            <a:avLst/>
          </a:prstGeom>
          <a:solidFill>
            <a:srgbClr val="A7B8DB"/>
          </a:solidFill>
          <a:ln w="9525">
            <a:solidFill>
              <a:srgbClr val="000000"/>
            </a:solidFill>
            <a:miter lim="800000"/>
            <a:headEnd/>
            <a:tailEnd/>
          </a:ln>
        </xdr:spPr>
      </xdr:sp>
      <xdr:sp macro="" textlink="">
        <xdr:nvSpPr>
          <xdr:cNvPr id="25653" name="Rectangle 61"/>
          <xdr:cNvSpPr>
            <a:spLocks noChangeArrowheads="1"/>
          </xdr:cNvSpPr>
        </xdr:nvSpPr>
        <xdr:spPr bwMode="auto">
          <a:xfrm>
            <a:off x="759" y="711"/>
            <a:ext cx="31" cy="10"/>
          </a:xfrm>
          <a:prstGeom prst="rect">
            <a:avLst/>
          </a:prstGeom>
          <a:solidFill>
            <a:srgbClr val="5371AD"/>
          </a:solidFill>
          <a:ln w="9525">
            <a:solidFill>
              <a:srgbClr val="000000"/>
            </a:solidFill>
            <a:miter lim="800000"/>
            <a:headEnd/>
            <a:tailEnd/>
          </a:ln>
        </xdr:spPr>
      </xdr:sp>
      <xdr:sp macro="" textlink="">
        <xdr:nvSpPr>
          <xdr:cNvPr id="25654" name="Rectangle 63"/>
          <xdr:cNvSpPr>
            <a:spLocks noChangeArrowheads="1"/>
          </xdr:cNvSpPr>
        </xdr:nvSpPr>
        <xdr:spPr bwMode="auto">
          <a:xfrm>
            <a:off x="759" y="685"/>
            <a:ext cx="31" cy="10"/>
          </a:xfrm>
          <a:prstGeom prst="rect">
            <a:avLst/>
          </a:prstGeom>
          <a:solidFill>
            <a:srgbClr val="7A93C4"/>
          </a:solidFill>
          <a:ln w="9525">
            <a:solidFill>
              <a:srgbClr val="000000"/>
            </a:solidFill>
            <a:miter lim="800000"/>
            <a:headEnd/>
            <a:tailEnd/>
          </a:ln>
        </xdr:spPr>
      </xdr:sp>
      <xdr:sp macro="" textlink="">
        <xdr:nvSpPr>
          <xdr:cNvPr id="84" name="Rectangle 69"/>
          <xdr:cNvSpPr>
            <a:spLocks noChangeArrowheads="1"/>
          </xdr:cNvSpPr>
        </xdr:nvSpPr>
        <xdr:spPr bwMode="auto">
          <a:xfrm>
            <a:off x="610" y="253"/>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5" name="Rectangle 70"/>
          <xdr:cNvSpPr>
            <a:spLocks noChangeArrowheads="1"/>
          </xdr:cNvSpPr>
        </xdr:nvSpPr>
        <xdr:spPr bwMode="auto">
          <a:xfrm>
            <a:off x="635" y="253"/>
            <a:ext cx="5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86" name="Rectangle 71"/>
          <xdr:cNvSpPr>
            <a:spLocks noChangeArrowheads="1"/>
          </xdr:cNvSpPr>
        </xdr:nvSpPr>
        <xdr:spPr bwMode="auto">
          <a:xfrm>
            <a:off x="477" y="43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7" name="Rectangle 72"/>
          <xdr:cNvSpPr>
            <a:spLocks noChangeArrowheads="1"/>
          </xdr:cNvSpPr>
        </xdr:nvSpPr>
        <xdr:spPr bwMode="auto">
          <a:xfrm>
            <a:off x="502" y="432"/>
            <a:ext cx="3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88" name="Rectangle 79"/>
          <xdr:cNvSpPr>
            <a:spLocks noChangeArrowheads="1"/>
          </xdr:cNvSpPr>
        </xdr:nvSpPr>
        <xdr:spPr bwMode="auto">
          <a:xfrm>
            <a:off x="288" y="405"/>
            <a:ext cx="8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89" name="Rectangle 80"/>
          <xdr:cNvSpPr>
            <a:spLocks noChangeArrowheads="1"/>
          </xdr:cNvSpPr>
        </xdr:nvSpPr>
        <xdr:spPr bwMode="auto">
          <a:xfrm>
            <a:off x="288" y="528"/>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90" name="Rectangle 81"/>
          <xdr:cNvSpPr>
            <a:spLocks noChangeArrowheads="1"/>
          </xdr:cNvSpPr>
        </xdr:nvSpPr>
        <xdr:spPr bwMode="auto">
          <a:xfrm>
            <a:off x="252" y="540"/>
            <a:ext cx="6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91" name="Rectangle 82"/>
          <xdr:cNvSpPr>
            <a:spLocks noChangeArrowheads="1"/>
          </xdr:cNvSpPr>
        </xdr:nvSpPr>
        <xdr:spPr bwMode="auto">
          <a:xfrm>
            <a:off x="318" y="537"/>
            <a:ext cx="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92" name="Rectangle 83"/>
          <xdr:cNvSpPr>
            <a:spLocks noChangeArrowheads="1"/>
          </xdr:cNvSpPr>
        </xdr:nvSpPr>
        <xdr:spPr bwMode="auto">
          <a:xfrm>
            <a:off x="275" y="553"/>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93" name="Rectangle 85"/>
          <xdr:cNvSpPr>
            <a:spLocks noChangeArrowheads="1"/>
          </xdr:cNvSpPr>
        </xdr:nvSpPr>
        <xdr:spPr bwMode="auto">
          <a:xfrm>
            <a:off x="79" y="62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94" name="Rectangle 86"/>
          <xdr:cNvSpPr>
            <a:spLocks noChangeArrowheads="1"/>
          </xdr:cNvSpPr>
        </xdr:nvSpPr>
        <xdr:spPr bwMode="auto">
          <a:xfrm>
            <a:off x="104" y="622"/>
            <a:ext cx="4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95" name="Rectangle 88"/>
          <xdr:cNvSpPr>
            <a:spLocks noChangeArrowheads="1"/>
          </xdr:cNvSpPr>
        </xdr:nvSpPr>
        <xdr:spPr bwMode="auto">
          <a:xfrm>
            <a:off x="627" y="274"/>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30B58D30-7266-4CE5-A655-11B76A78BEA1}"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6" name="Rectangle 90"/>
          <xdr:cNvSpPr>
            <a:spLocks noChangeArrowheads="1"/>
          </xdr:cNvSpPr>
        </xdr:nvSpPr>
        <xdr:spPr bwMode="auto">
          <a:xfrm>
            <a:off x="305" y="426"/>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17720A0-795A-40DC-B51B-996AEE6ADA6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7" name="Rectangle 92"/>
          <xdr:cNvSpPr>
            <a:spLocks noChangeArrowheads="1"/>
          </xdr:cNvSpPr>
        </xdr:nvSpPr>
        <xdr:spPr bwMode="auto">
          <a:xfrm>
            <a:off x="288" y="579"/>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D2C7390-F994-44D1-8BFA-27B1CC01F29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8" name="Rectangle 93"/>
          <xdr:cNvSpPr>
            <a:spLocks noChangeArrowheads="1"/>
          </xdr:cNvSpPr>
        </xdr:nvSpPr>
        <xdr:spPr bwMode="auto">
          <a:xfrm>
            <a:off x="487" y="451"/>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344CE36-D7F9-49DA-BC19-8C2A77402689}"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9" name="Rectangle 95"/>
          <xdr:cNvSpPr>
            <a:spLocks noChangeArrowheads="1"/>
          </xdr:cNvSpPr>
        </xdr:nvSpPr>
        <xdr:spPr bwMode="auto">
          <a:xfrm>
            <a:off x="97" y="653"/>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BF7F2CF-0BE3-42A2-910D-500DC602511E}"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0</xdr:rowOff>
    </xdr:from>
    <xdr:to>
      <xdr:col>2</xdr:col>
      <xdr:colOff>0</xdr:colOff>
      <xdr:row>0</xdr:row>
      <xdr:rowOff>381000</xdr:rowOff>
    </xdr:to>
    <xdr:pic>
      <xdr:nvPicPr>
        <xdr:cNvPr id="2563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488950</xdr:colOff>
      <xdr:row>2</xdr:row>
      <xdr:rowOff>28575</xdr:rowOff>
    </xdr:from>
    <xdr:to>
      <xdr:col>8</xdr:col>
      <xdr:colOff>498475</xdr:colOff>
      <xdr:row>3</xdr:row>
      <xdr:rowOff>76200</xdr:rowOff>
    </xdr:to>
    <xdr:sp macro="" textlink="">
      <xdr:nvSpPr>
        <xdr:cNvPr id="5" name="Inhalt">
          <a:hlinkClick xmlns:r="http://schemas.openxmlformats.org/officeDocument/2006/relationships" r:id="rId2"/>
        </xdr:cNvPr>
        <xdr:cNvSpPr txBox="1"/>
      </xdr:nvSpPr>
      <xdr:spPr>
        <a:xfrm>
          <a:off x="5661025" y="638175"/>
          <a:ext cx="11811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371475</xdr:colOff>
      <xdr:row>31</xdr:row>
      <xdr:rowOff>76200</xdr:rowOff>
    </xdr:from>
    <xdr:to>
      <xdr:col>6</xdr:col>
      <xdr:colOff>590550</xdr:colOff>
      <xdr:row>31</xdr:row>
      <xdr:rowOff>142875</xdr:rowOff>
    </xdr:to>
    <xdr:sp macro="" textlink="">
      <xdr:nvSpPr>
        <xdr:cNvPr id="25639" name="Rectangle 62"/>
        <xdr:cNvSpPr>
          <a:spLocks noChangeArrowheads="1"/>
        </xdr:cNvSpPr>
      </xdr:nvSpPr>
      <xdr:spPr bwMode="auto">
        <a:xfrm>
          <a:off x="5543550" y="5857875"/>
          <a:ext cx="219075" cy="66675"/>
        </a:xfrm>
        <a:prstGeom prst="rect">
          <a:avLst/>
        </a:prstGeom>
        <a:solidFill>
          <a:srgbClr val="325599"/>
        </a:solidFill>
        <a:ln w="9525">
          <a:solidFill>
            <a:srgbClr val="000000"/>
          </a:solidFill>
          <a:round/>
          <a:headEnd/>
          <a:tailEnd/>
        </a:ln>
      </xdr:spPr>
    </xdr:sp>
    <xdr:clientData/>
  </xdr:twoCellAnchor>
  <xdr:twoCellAnchor>
    <xdr:from>
      <xdr:col>5</xdr:col>
      <xdr:colOff>371476</xdr:colOff>
      <xdr:row>14</xdr:row>
      <xdr:rowOff>19050</xdr:rowOff>
    </xdr:from>
    <xdr:to>
      <xdr:col>5</xdr:col>
      <xdr:colOff>676276</xdr:colOff>
      <xdr:row>15</xdr:row>
      <xdr:rowOff>95250</xdr:rowOff>
    </xdr:to>
    <xdr:sp macro="" textlink="#REF!">
      <xdr:nvSpPr>
        <xdr:cNvPr id="2" name="Textfeld 1"/>
        <xdr:cNvSpPr txBox="1"/>
      </xdr:nvSpPr>
      <xdr:spPr>
        <a:xfrm>
          <a:off x="4705351" y="27241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8EA8DCA5-49A3-4059-A01D-2D5AAA674C6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2,5</a:t>
          </a:fld>
          <a:endParaRPr lang="de-DE" sz="800">
            <a:latin typeface="Arial" panose="020B0604020202020204" pitchFamily="34" charset="0"/>
            <a:cs typeface="Arial" panose="020B0604020202020204" pitchFamily="34" charset="0"/>
          </a:endParaRPr>
        </a:p>
      </xdr:txBody>
    </xdr:sp>
    <xdr:clientData/>
  </xdr:twoCellAnchor>
  <xdr:twoCellAnchor>
    <xdr:from>
      <xdr:col>1</xdr:col>
      <xdr:colOff>28575</xdr:colOff>
      <xdr:row>27</xdr:row>
      <xdr:rowOff>152400</xdr:rowOff>
    </xdr:from>
    <xdr:to>
      <xdr:col>1</xdr:col>
      <xdr:colOff>333375</xdr:colOff>
      <xdr:row>29</xdr:row>
      <xdr:rowOff>47625</xdr:rowOff>
    </xdr:to>
    <xdr:sp macro="" textlink="#REF!">
      <xdr:nvSpPr>
        <xdr:cNvPr id="38" name="Textfeld 37"/>
        <xdr:cNvSpPr txBox="1"/>
      </xdr:nvSpPr>
      <xdr:spPr>
        <a:xfrm>
          <a:off x="1009650" y="52101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A07A3C0-32A8-4ACD-9E33-44F493936D4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666750</xdr:colOff>
      <xdr:row>19</xdr:row>
      <xdr:rowOff>123825</xdr:rowOff>
    </xdr:from>
    <xdr:to>
      <xdr:col>3</xdr:col>
      <xdr:colOff>133350</xdr:colOff>
      <xdr:row>21</xdr:row>
      <xdr:rowOff>19050</xdr:rowOff>
    </xdr:to>
    <xdr:sp macro="" textlink="#REF!">
      <xdr:nvSpPr>
        <xdr:cNvPr id="40" name="Textfeld 39"/>
        <xdr:cNvSpPr txBox="1"/>
      </xdr:nvSpPr>
      <xdr:spPr>
        <a:xfrm>
          <a:off x="2486025" y="37338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67263A5-CC87-4CA6-ACF8-AD1231E5892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de-DE" sz="800">
            <a:latin typeface="Arial" panose="020B0604020202020204" pitchFamily="34" charset="0"/>
            <a:cs typeface="Arial" panose="020B0604020202020204" pitchFamily="34" charset="0"/>
          </a:endParaRPr>
        </a:p>
      </xdr:txBody>
    </xdr:sp>
    <xdr:clientData/>
  </xdr:twoCellAnchor>
  <xdr:twoCellAnchor>
    <xdr:from>
      <xdr:col>4</xdr:col>
      <xdr:colOff>190500</xdr:colOff>
      <xdr:row>20</xdr:row>
      <xdr:rowOff>142875</xdr:rowOff>
    </xdr:from>
    <xdr:to>
      <xdr:col>4</xdr:col>
      <xdr:colOff>390525</xdr:colOff>
      <xdr:row>22</xdr:row>
      <xdr:rowOff>0</xdr:rowOff>
    </xdr:to>
    <xdr:sp macro="" textlink="#REF!">
      <xdr:nvSpPr>
        <xdr:cNvPr id="41" name="Textfeld 40"/>
        <xdr:cNvSpPr txBox="1"/>
      </xdr:nvSpPr>
      <xdr:spPr>
        <a:xfrm>
          <a:off x="3686175" y="3933825"/>
          <a:ext cx="200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FB54FA4-F8FA-42EE-8A57-814A628D43C9}"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495300</xdr:colOff>
      <xdr:row>25</xdr:row>
      <xdr:rowOff>47626</xdr:rowOff>
    </xdr:from>
    <xdr:to>
      <xdr:col>2</xdr:col>
      <xdr:colOff>657225</xdr:colOff>
      <xdr:row>26</xdr:row>
      <xdr:rowOff>38101</xdr:rowOff>
    </xdr:to>
    <xdr:sp macro="" textlink="#REF!">
      <xdr:nvSpPr>
        <xdr:cNvPr id="42" name="Textfeld 41"/>
        <xdr:cNvSpPr txBox="1"/>
      </xdr:nvSpPr>
      <xdr:spPr>
        <a:xfrm>
          <a:off x="2314575" y="4743451"/>
          <a:ext cx="1619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7832E5A-235D-4DCD-BADB-D985E1839DA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de-DE"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666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504825</xdr:colOff>
      <xdr:row>2</xdr:row>
      <xdr:rowOff>76199</xdr:rowOff>
    </xdr:from>
    <xdr:to>
      <xdr:col>9</xdr:col>
      <xdr:colOff>41275</xdr:colOff>
      <xdr:row>3</xdr:row>
      <xdr:rowOff>133350</xdr:rowOff>
    </xdr:to>
    <xdr:sp macro="" textlink="">
      <xdr:nvSpPr>
        <xdr:cNvPr id="5" name="Inhalt">
          <a:hlinkClick xmlns:r="http://schemas.openxmlformats.org/officeDocument/2006/relationships" r:id="rId2"/>
        </xdr:cNvPr>
        <xdr:cNvSpPr txBox="1"/>
      </xdr:nvSpPr>
      <xdr:spPr>
        <a:xfrm>
          <a:off x="5534025" y="685799"/>
          <a:ext cx="1250950" cy="23812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295275</xdr:colOff>
      <xdr:row>27</xdr:row>
      <xdr:rowOff>95250</xdr:rowOff>
    </xdr:from>
    <xdr:to>
      <xdr:col>6</xdr:col>
      <xdr:colOff>504825</xdr:colOff>
      <xdr:row>27</xdr:row>
      <xdr:rowOff>161925</xdr:rowOff>
    </xdr:to>
    <xdr:sp macro="" textlink="">
      <xdr:nvSpPr>
        <xdr:cNvPr id="26662" name="Rectangle 57"/>
        <xdr:cNvSpPr>
          <a:spLocks noChangeArrowheads="1"/>
        </xdr:cNvSpPr>
      </xdr:nvSpPr>
      <xdr:spPr bwMode="auto">
        <a:xfrm>
          <a:off x="5324475" y="5153025"/>
          <a:ext cx="209550" cy="66675"/>
        </a:xfrm>
        <a:prstGeom prst="rect">
          <a:avLst/>
        </a:prstGeom>
        <a:solidFill>
          <a:srgbClr val="DAE2F2"/>
        </a:solidFill>
        <a:ln w="9525">
          <a:solidFill>
            <a:srgbClr val="000000"/>
          </a:solidFill>
          <a:miter lim="800000"/>
          <a:headEnd/>
          <a:tailEnd/>
        </a:ln>
      </xdr:spPr>
    </xdr:sp>
    <xdr:clientData/>
  </xdr:twoCellAnchor>
  <xdr:twoCellAnchor>
    <xdr:from>
      <xdr:col>6</xdr:col>
      <xdr:colOff>295275</xdr:colOff>
      <xdr:row>28</xdr:row>
      <xdr:rowOff>85725</xdr:rowOff>
    </xdr:from>
    <xdr:to>
      <xdr:col>6</xdr:col>
      <xdr:colOff>504825</xdr:colOff>
      <xdr:row>28</xdr:row>
      <xdr:rowOff>152400</xdr:rowOff>
    </xdr:to>
    <xdr:sp macro="" textlink="">
      <xdr:nvSpPr>
        <xdr:cNvPr id="26663" name="Rectangle 59"/>
        <xdr:cNvSpPr>
          <a:spLocks noChangeArrowheads="1"/>
        </xdr:cNvSpPr>
      </xdr:nvSpPr>
      <xdr:spPr bwMode="auto">
        <a:xfrm>
          <a:off x="5324475" y="5324475"/>
          <a:ext cx="209550" cy="66675"/>
        </a:xfrm>
        <a:prstGeom prst="rect">
          <a:avLst/>
        </a:prstGeom>
        <a:solidFill>
          <a:srgbClr val="A7B8DB"/>
        </a:solidFill>
        <a:ln w="9525">
          <a:solidFill>
            <a:srgbClr val="000000"/>
          </a:solidFill>
          <a:miter lim="800000"/>
          <a:headEnd/>
          <a:tailEnd/>
        </a:ln>
      </xdr:spPr>
    </xdr:sp>
    <xdr:clientData/>
  </xdr:twoCellAnchor>
  <xdr:twoCellAnchor>
    <xdr:from>
      <xdr:col>6</xdr:col>
      <xdr:colOff>295275</xdr:colOff>
      <xdr:row>29</xdr:row>
      <xdr:rowOff>85725</xdr:rowOff>
    </xdr:from>
    <xdr:to>
      <xdr:col>6</xdr:col>
      <xdr:colOff>504825</xdr:colOff>
      <xdr:row>29</xdr:row>
      <xdr:rowOff>152400</xdr:rowOff>
    </xdr:to>
    <xdr:sp macro="" textlink="">
      <xdr:nvSpPr>
        <xdr:cNvPr id="26664" name="Rectangle 63"/>
        <xdr:cNvSpPr>
          <a:spLocks noChangeArrowheads="1"/>
        </xdr:cNvSpPr>
      </xdr:nvSpPr>
      <xdr:spPr bwMode="auto">
        <a:xfrm>
          <a:off x="5324475" y="5505450"/>
          <a:ext cx="209550" cy="66675"/>
        </a:xfrm>
        <a:prstGeom prst="rect">
          <a:avLst/>
        </a:prstGeom>
        <a:solidFill>
          <a:srgbClr val="7A93C4"/>
        </a:solidFill>
        <a:ln w="9525">
          <a:solidFill>
            <a:srgbClr val="000000"/>
          </a:solidFill>
          <a:miter lim="800000"/>
          <a:headEnd/>
          <a:tailEnd/>
        </a:ln>
      </xdr:spPr>
    </xdr:sp>
    <xdr:clientData/>
  </xdr:twoCellAnchor>
  <xdr:twoCellAnchor>
    <xdr:from>
      <xdr:col>6</xdr:col>
      <xdr:colOff>295275</xdr:colOff>
      <xdr:row>30</xdr:row>
      <xdr:rowOff>76200</xdr:rowOff>
    </xdr:from>
    <xdr:to>
      <xdr:col>6</xdr:col>
      <xdr:colOff>504825</xdr:colOff>
      <xdr:row>30</xdr:row>
      <xdr:rowOff>142875</xdr:rowOff>
    </xdr:to>
    <xdr:sp macro="" textlink="">
      <xdr:nvSpPr>
        <xdr:cNvPr id="26665" name="Rectangle 61"/>
        <xdr:cNvSpPr>
          <a:spLocks noChangeArrowheads="1"/>
        </xdr:cNvSpPr>
      </xdr:nvSpPr>
      <xdr:spPr bwMode="auto">
        <a:xfrm>
          <a:off x="5324475" y="5676900"/>
          <a:ext cx="209550" cy="66675"/>
        </a:xfrm>
        <a:prstGeom prst="rect">
          <a:avLst/>
        </a:prstGeom>
        <a:solidFill>
          <a:srgbClr val="5371AD"/>
        </a:solidFill>
        <a:ln w="9525">
          <a:solidFill>
            <a:srgbClr val="000000"/>
          </a:solidFill>
          <a:miter lim="800000"/>
          <a:headEnd/>
          <a:tailEnd/>
        </a:ln>
      </xdr:spPr>
    </xdr:sp>
    <xdr:clientData/>
  </xdr:twoCellAnchor>
  <xdr:twoCellAnchor>
    <xdr:from>
      <xdr:col>0</xdr:col>
      <xdr:colOff>609600</xdr:colOff>
      <xdr:row>2</xdr:row>
      <xdr:rowOff>0</xdr:rowOff>
    </xdr:from>
    <xdr:to>
      <xdr:col>10</xdr:col>
      <xdr:colOff>0</xdr:colOff>
      <xdr:row>31</xdr:row>
      <xdr:rowOff>76200</xdr:rowOff>
    </xdr:to>
    <xdr:grpSp>
      <xdr:nvGrpSpPr>
        <xdr:cNvPr id="26666" name="Group 4"/>
        <xdr:cNvGrpSpPr>
          <a:grpSpLocks noChangeAspect="1"/>
        </xdr:cNvGrpSpPr>
      </xdr:nvGrpSpPr>
      <xdr:grpSpPr bwMode="auto">
        <a:xfrm>
          <a:off x="609600" y="609600"/>
          <a:ext cx="7038975" cy="5248275"/>
          <a:chOff x="0" y="0"/>
          <a:chExt cx="954" cy="767"/>
        </a:xfrm>
      </xdr:grpSpPr>
      <xdr:sp macro="" textlink="">
        <xdr:nvSpPr>
          <xdr:cNvPr id="26668"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669" name="Alo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1" name="Alo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3" name="Alo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5" name="Alo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7" name="Alo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DAE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1" y="253"/>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6" y="253"/>
            <a:ext cx="5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8" y="43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3" y="432"/>
            <a:ext cx="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5" y="622"/>
            <a:ext cx="4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48" name="Rectangle 88"/>
          <xdr:cNvSpPr>
            <a:spLocks noChangeArrowheads="1"/>
          </xdr:cNvSpPr>
        </xdr:nvSpPr>
        <xdr:spPr bwMode="auto">
          <a:xfrm>
            <a:off x="627" y="274"/>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FA1D005-4C7B-45F6-BABE-A3D5DBD42AE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49" name="Rectangle 90"/>
          <xdr:cNvSpPr>
            <a:spLocks noChangeArrowheads="1"/>
          </xdr:cNvSpPr>
        </xdr:nvSpPr>
        <xdr:spPr bwMode="auto">
          <a:xfrm>
            <a:off x="305" y="426"/>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F2B7DA80-97D0-4F86-B9F0-61232E2ABE0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0" name="Rectangle 92"/>
          <xdr:cNvSpPr>
            <a:spLocks noChangeArrowheads="1"/>
          </xdr:cNvSpPr>
        </xdr:nvSpPr>
        <xdr:spPr bwMode="auto">
          <a:xfrm>
            <a:off x="288" y="579"/>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522ACBD2-6CB9-4EE1-906D-B247897FC31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1" name="Rectangle 93"/>
          <xdr:cNvSpPr>
            <a:spLocks noChangeArrowheads="1"/>
          </xdr:cNvSpPr>
        </xdr:nvSpPr>
        <xdr:spPr bwMode="auto">
          <a:xfrm>
            <a:off x="487" y="451"/>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3CA8C40-4608-4D69-9A61-9F6EA36F192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2" name="Rectangle 95"/>
          <xdr:cNvSpPr>
            <a:spLocks noChangeArrowheads="1"/>
          </xdr:cNvSpPr>
        </xdr:nvSpPr>
        <xdr:spPr bwMode="auto">
          <a:xfrm>
            <a:off x="97" y="653"/>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976B08D-6EC8-49DA-ACC2-D7176BC6FFB2}"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6</xdr:col>
      <xdr:colOff>295275</xdr:colOff>
      <xdr:row>31</xdr:row>
      <xdr:rowOff>76200</xdr:rowOff>
    </xdr:from>
    <xdr:to>
      <xdr:col>6</xdr:col>
      <xdr:colOff>504825</xdr:colOff>
      <xdr:row>31</xdr:row>
      <xdr:rowOff>142875</xdr:rowOff>
    </xdr:to>
    <xdr:sp macro="" textlink="">
      <xdr:nvSpPr>
        <xdr:cNvPr id="26667" name="Rectangle 62"/>
        <xdr:cNvSpPr>
          <a:spLocks noChangeArrowheads="1"/>
        </xdr:cNvSpPr>
      </xdr:nvSpPr>
      <xdr:spPr bwMode="auto">
        <a:xfrm>
          <a:off x="5324475" y="5857875"/>
          <a:ext cx="209550" cy="66675"/>
        </a:xfrm>
        <a:prstGeom prst="rect">
          <a:avLst/>
        </a:prstGeom>
        <a:solidFill>
          <a:srgbClr val="325599"/>
        </a:solidFill>
        <a:ln w="9525">
          <a:solidFill>
            <a:srgbClr val="000000"/>
          </a:solidFill>
          <a:round/>
          <a:headEnd/>
          <a:tailEnd/>
        </a:ln>
      </xdr:spPr>
    </xdr:sp>
    <xdr:clientData/>
  </xdr:twoCellAnchor>
  <xdr:twoCellAnchor>
    <xdr:from>
      <xdr:col>6</xdr:col>
      <xdr:colOff>285750</xdr:colOff>
      <xdr:row>12</xdr:row>
      <xdr:rowOff>152400</xdr:rowOff>
    </xdr:from>
    <xdr:to>
      <xdr:col>6</xdr:col>
      <xdr:colOff>590550</xdr:colOff>
      <xdr:row>14</xdr:row>
      <xdr:rowOff>47625</xdr:rowOff>
    </xdr:to>
    <xdr:sp macro="" textlink="#REF!">
      <xdr:nvSpPr>
        <xdr:cNvPr id="57" name="Textfeld 56"/>
        <xdr:cNvSpPr txBox="1"/>
      </xdr:nvSpPr>
      <xdr:spPr>
        <a:xfrm>
          <a:off x="5314950" y="24955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F7FFA440-BEBC-41FF-A619-3C55DCAE08BD}"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238125</xdr:colOff>
      <xdr:row>24</xdr:row>
      <xdr:rowOff>28575</xdr:rowOff>
    </xdr:from>
    <xdr:to>
      <xdr:col>3</xdr:col>
      <xdr:colOff>390525</xdr:colOff>
      <xdr:row>24</xdr:row>
      <xdr:rowOff>171450</xdr:rowOff>
    </xdr:to>
    <xdr:sp macro="" textlink="#REF!">
      <xdr:nvSpPr>
        <xdr:cNvPr id="58" name="Textfeld 57"/>
        <xdr:cNvSpPr txBox="1"/>
      </xdr:nvSpPr>
      <xdr:spPr>
        <a:xfrm>
          <a:off x="2752725" y="4543425"/>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525B5A9-FB20-4922-AF49-A583224CDF1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57149</xdr:colOff>
      <xdr:row>19</xdr:row>
      <xdr:rowOff>85725</xdr:rowOff>
    </xdr:from>
    <xdr:to>
      <xdr:col>5</xdr:col>
      <xdr:colOff>257174</xdr:colOff>
      <xdr:row>20</xdr:row>
      <xdr:rowOff>85725</xdr:rowOff>
    </xdr:to>
    <xdr:sp macro="" textlink="#REF!">
      <xdr:nvSpPr>
        <xdr:cNvPr id="59" name="Textfeld 58"/>
        <xdr:cNvSpPr txBox="1"/>
      </xdr:nvSpPr>
      <xdr:spPr>
        <a:xfrm>
          <a:off x="4248149" y="3695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C61961-C588-495C-BC4A-A14741CF428C}"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0,9</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381000</xdr:colOff>
      <xdr:row>18</xdr:row>
      <xdr:rowOff>95250</xdr:rowOff>
    </xdr:from>
    <xdr:to>
      <xdr:col>3</xdr:col>
      <xdr:colOff>685800</xdr:colOff>
      <xdr:row>19</xdr:row>
      <xdr:rowOff>171450</xdr:rowOff>
    </xdr:to>
    <xdr:sp macro="" textlink="#REF!">
      <xdr:nvSpPr>
        <xdr:cNvPr id="60" name="Textfeld 59"/>
        <xdr:cNvSpPr txBox="1"/>
      </xdr:nvSpPr>
      <xdr:spPr>
        <a:xfrm>
          <a:off x="2895600" y="35242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7FFAAFD-32AA-43DE-A819-3FD6A890799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152400</xdr:rowOff>
    </xdr:from>
    <xdr:to>
      <xdr:col>1</xdr:col>
      <xdr:colOff>800100</xdr:colOff>
      <xdr:row>28</xdr:row>
      <xdr:rowOff>47625</xdr:rowOff>
    </xdr:to>
    <xdr:sp macro="" textlink="#REF!">
      <xdr:nvSpPr>
        <xdr:cNvPr id="61" name="Textfeld 60"/>
        <xdr:cNvSpPr txBox="1"/>
      </xdr:nvSpPr>
      <xdr:spPr>
        <a:xfrm>
          <a:off x="1333500" y="50292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15F649-CDFB-495A-8A87-E91C271EA2E8}"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0,6</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298450</xdr:colOff>
      <xdr:row>1</xdr:row>
      <xdr:rowOff>38099</xdr:rowOff>
    </xdr:from>
    <xdr:to>
      <xdr:col>10</xdr:col>
      <xdr:colOff>88900</xdr:colOff>
      <xdr:row>2</xdr:row>
      <xdr:rowOff>38099</xdr:rowOff>
    </xdr:to>
    <xdr:sp macro="" textlink="">
      <xdr:nvSpPr>
        <xdr:cNvPr id="5" name="Inhalt">
          <a:hlinkClick xmlns:r="http://schemas.openxmlformats.org/officeDocument/2006/relationships" r:id="rId1"/>
        </xdr:cNvPr>
        <xdr:cNvSpPr txBox="1"/>
      </xdr:nvSpPr>
      <xdr:spPr>
        <a:xfrm>
          <a:off x="7004050" y="466724"/>
          <a:ext cx="1219200" cy="276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editAs="absolute">
    <xdr:from>
      <xdr:col>0</xdr:col>
      <xdr:colOff>0</xdr:colOff>
      <xdr:row>0</xdr:row>
      <xdr:rowOff>0</xdr:rowOff>
    </xdr:from>
    <xdr:to>
      <xdr:col>2</xdr:col>
      <xdr:colOff>142875</xdr:colOff>
      <xdr:row>0</xdr:row>
      <xdr:rowOff>381000</xdr:rowOff>
    </xdr:to>
    <xdr:pic>
      <xdr:nvPicPr>
        <xdr:cNvPr id="27702" name="BA-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2</xdr:row>
      <xdr:rowOff>133350</xdr:rowOff>
    </xdr:from>
    <xdr:to>
      <xdr:col>9</xdr:col>
      <xdr:colOff>304800</xdr:colOff>
      <xdr:row>31</xdr:row>
      <xdr:rowOff>47625</xdr:rowOff>
    </xdr:to>
    <xdr:grpSp>
      <xdr:nvGrpSpPr>
        <xdr:cNvPr id="27703" name="Group 4"/>
        <xdr:cNvGrpSpPr>
          <a:grpSpLocks noChangeAspect="1"/>
        </xdr:cNvGrpSpPr>
      </xdr:nvGrpSpPr>
      <xdr:grpSpPr bwMode="auto">
        <a:xfrm>
          <a:off x="590550" y="809625"/>
          <a:ext cx="7258050" cy="5248275"/>
          <a:chOff x="0" y="0"/>
          <a:chExt cx="954" cy="767"/>
        </a:xfrm>
      </xdr:grpSpPr>
      <xdr:sp macro="" textlink="">
        <xdr:nvSpPr>
          <xdr:cNvPr id="27707"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1"/>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7719" name="SvB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1" name="SvB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3" name="SvB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5" name="SvB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FFFFF">
              <a:alpha val="0"/>
            </a:srgbClr>
          </a:solidFill>
          <a:ln w="9525" cap="rnd">
            <a:solidFill>
              <a:srgbClr val="808080"/>
            </a:solidFill>
            <a:prstDash val="solid"/>
            <a:round/>
            <a:headEnd/>
            <a:tailEnd/>
          </a:ln>
        </xdr:spPr>
      </xdr:sp>
      <xdr:sp macro="" textlink="">
        <xdr:nvSpPr>
          <xdr:cNvPr id="27727" name="SvB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9"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0" name="Rectangle 58"/>
          <xdr:cNvSpPr>
            <a:spLocks noChangeArrowheads="1"/>
          </xdr:cNvSpPr>
        </xdr:nvSpPr>
        <xdr:spPr bwMode="auto">
          <a:xfrm>
            <a:off x="758" y="63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31"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2"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7733"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4"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27735"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6"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3"/>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3"/>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2"/>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4"/>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021C3B9-A18A-4714-AB51-ABFC4FD712E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EAEF3850-4E2F-46F4-9CBC-1F7AD86C072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4DA76ECE-F43F-4589-B002-1502AD6A9F8C}"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1F84599-A504-400E-9CF1-F16C74328106}"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2FBC05-D5A6-4EC1-AEBE-D78C0360272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28</xdr:row>
      <xdr:rowOff>171450</xdr:rowOff>
    </xdr:from>
    <xdr:to>
      <xdr:col>7</xdr:col>
      <xdr:colOff>723900</xdr:colOff>
      <xdr:row>29</xdr:row>
      <xdr:rowOff>57150</xdr:rowOff>
    </xdr:to>
    <xdr:sp macro="" textlink="">
      <xdr:nvSpPr>
        <xdr:cNvPr id="27704" name="Rectangle 62"/>
        <xdr:cNvSpPr>
          <a:spLocks noChangeArrowheads="1"/>
        </xdr:cNvSpPr>
      </xdr:nvSpPr>
      <xdr:spPr bwMode="auto">
        <a:xfrm>
          <a:off x="6353175" y="5638800"/>
          <a:ext cx="238125" cy="66675"/>
        </a:xfrm>
        <a:prstGeom prst="rect">
          <a:avLst/>
        </a:prstGeom>
        <a:solidFill>
          <a:srgbClr val="537353"/>
        </a:solidFill>
        <a:ln w="9525">
          <a:solidFill>
            <a:srgbClr val="000000"/>
          </a:solidFill>
          <a:round/>
          <a:headEnd/>
          <a:tailEnd/>
        </a:ln>
      </xdr:spPr>
    </xdr:sp>
    <xdr:clientData/>
  </xdr:twoCellAnchor>
  <xdr:twoCellAnchor>
    <xdr:from>
      <xdr:col>8</xdr:col>
      <xdr:colOff>438150</xdr:colOff>
      <xdr:row>28</xdr:row>
      <xdr:rowOff>142875</xdr:rowOff>
    </xdr:from>
    <xdr:to>
      <xdr:col>8</xdr:col>
      <xdr:colOff>613074</xdr:colOff>
      <xdr:row>29</xdr:row>
      <xdr:rowOff>78313</xdr:rowOff>
    </xdr:to>
    <xdr:sp macro="" textlink="">
      <xdr:nvSpPr>
        <xdr:cNvPr id="54" name="Rectangle 18"/>
        <xdr:cNvSpPr>
          <a:spLocks noChangeArrowheads="1"/>
        </xdr:cNvSpPr>
      </xdr:nvSpPr>
      <xdr:spPr bwMode="auto">
        <a:xfrm>
          <a:off x="7143750" y="56864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28</xdr:row>
      <xdr:rowOff>142875</xdr:rowOff>
    </xdr:from>
    <xdr:to>
      <xdr:col>8</xdr:col>
      <xdr:colOff>400050</xdr:colOff>
      <xdr:row>29</xdr:row>
      <xdr:rowOff>123825</xdr:rowOff>
    </xdr:to>
    <xdr:sp macro="" textlink="">
      <xdr:nvSpPr>
        <xdr:cNvPr id="55" name="Rectangle 18"/>
        <xdr:cNvSpPr>
          <a:spLocks noChangeArrowheads="1"/>
        </xdr:cNvSpPr>
      </xdr:nvSpPr>
      <xdr:spPr bwMode="auto">
        <a:xfrm>
          <a:off x="6762750" y="56864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371475</xdr:colOff>
      <xdr:row>12</xdr:row>
      <xdr:rowOff>123825</xdr:rowOff>
    </xdr:from>
    <xdr:to>
      <xdr:col>6</xdr:col>
      <xdr:colOff>676275</xdr:colOff>
      <xdr:row>14</xdr:row>
      <xdr:rowOff>19050</xdr:rowOff>
    </xdr:to>
    <xdr:sp macro="" textlink="#REF!">
      <xdr:nvSpPr>
        <xdr:cNvPr id="56" name="Textfeld 55"/>
        <xdr:cNvSpPr txBox="1"/>
      </xdr:nvSpPr>
      <xdr:spPr>
        <a:xfrm>
          <a:off x="5400675" y="26955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C2853E-423F-474F-950D-ACD01F7A2FBF}"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3,9</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428625</xdr:colOff>
      <xdr:row>18</xdr:row>
      <xdr:rowOff>85725</xdr:rowOff>
    </xdr:from>
    <xdr:to>
      <xdr:col>3</xdr:col>
      <xdr:colOff>695325</xdr:colOff>
      <xdr:row>19</xdr:row>
      <xdr:rowOff>85725</xdr:rowOff>
    </xdr:to>
    <xdr:sp macro="" textlink="#REF!">
      <xdr:nvSpPr>
        <xdr:cNvPr id="57" name="Textfeld 56"/>
        <xdr:cNvSpPr txBox="1"/>
      </xdr:nvSpPr>
      <xdr:spPr>
        <a:xfrm>
          <a:off x="2943225" y="3743325"/>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CC4414E-99C1-435D-B866-A6C99F6CCE50}"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123825</xdr:colOff>
      <xdr:row>19</xdr:row>
      <xdr:rowOff>76201</xdr:rowOff>
    </xdr:from>
    <xdr:to>
      <xdr:col>5</xdr:col>
      <xdr:colOff>276225</xdr:colOff>
      <xdr:row>20</xdr:row>
      <xdr:rowOff>66676</xdr:rowOff>
    </xdr:to>
    <xdr:sp macro="" textlink="#REF!">
      <xdr:nvSpPr>
        <xdr:cNvPr id="58" name="Textfeld 57"/>
        <xdr:cNvSpPr txBox="1"/>
      </xdr:nvSpPr>
      <xdr:spPr>
        <a:xfrm>
          <a:off x="4314825" y="3914776"/>
          <a:ext cx="1524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87CF30C-4EF1-40DA-8D19-97219051B44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114300</xdr:rowOff>
    </xdr:from>
    <xdr:to>
      <xdr:col>1</xdr:col>
      <xdr:colOff>762000</xdr:colOff>
      <xdr:row>27</xdr:row>
      <xdr:rowOff>114300</xdr:rowOff>
    </xdr:to>
    <xdr:sp macro="" textlink="#REF!">
      <xdr:nvSpPr>
        <xdr:cNvPr id="59" name="Textfeld 58"/>
        <xdr:cNvSpPr txBox="1"/>
      </xdr:nvSpPr>
      <xdr:spPr>
        <a:xfrm>
          <a:off x="1333500" y="521970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7ED5272-1ECF-467E-ACE7-40861676372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200025</xdr:colOff>
      <xdr:row>24</xdr:row>
      <xdr:rowOff>0</xdr:rowOff>
    </xdr:from>
    <xdr:to>
      <xdr:col>3</xdr:col>
      <xdr:colOff>466725</xdr:colOff>
      <xdr:row>25</xdr:row>
      <xdr:rowOff>0</xdr:rowOff>
    </xdr:to>
    <xdr:sp macro="" textlink="#REF!">
      <xdr:nvSpPr>
        <xdr:cNvPr id="60" name="Textfeld 59"/>
        <xdr:cNvSpPr txBox="1"/>
      </xdr:nvSpPr>
      <xdr:spPr>
        <a:xfrm>
          <a:off x="2714625" y="47434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C624886-75C6-4EA7-B022-5255C3E81303}"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8724"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1</xdr:row>
      <xdr:rowOff>9525</xdr:rowOff>
    </xdr:from>
    <xdr:to>
      <xdr:col>10</xdr:col>
      <xdr:colOff>88900</xdr:colOff>
      <xdr:row>1</xdr:row>
      <xdr:rowOff>238125</xdr:rowOff>
    </xdr:to>
    <xdr:sp macro="" textlink="">
      <xdr:nvSpPr>
        <xdr:cNvPr id="5" name="Inhalt">
          <a:hlinkClick xmlns:r="http://schemas.openxmlformats.org/officeDocument/2006/relationships" r:id="rId2"/>
        </xdr:cNvPr>
        <xdr:cNvSpPr txBox="1"/>
      </xdr:nvSpPr>
      <xdr:spPr>
        <a:xfrm>
          <a:off x="7251700" y="4381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447675</xdr:colOff>
      <xdr:row>2</xdr:row>
      <xdr:rowOff>133350</xdr:rowOff>
    </xdr:from>
    <xdr:to>
      <xdr:col>9</xdr:col>
      <xdr:colOff>161925</xdr:colOff>
      <xdr:row>31</xdr:row>
      <xdr:rowOff>133350</xdr:rowOff>
    </xdr:to>
    <xdr:grpSp>
      <xdr:nvGrpSpPr>
        <xdr:cNvPr id="28726" name="Group 4"/>
        <xdr:cNvGrpSpPr>
          <a:grpSpLocks noChangeAspect="1"/>
        </xdr:cNvGrpSpPr>
      </xdr:nvGrpSpPr>
      <xdr:grpSpPr bwMode="auto">
        <a:xfrm>
          <a:off x="447675" y="838200"/>
          <a:ext cx="7258050" cy="5295900"/>
          <a:chOff x="0" y="0"/>
          <a:chExt cx="954" cy="767"/>
        </a:xfrm>
      </xdr:grpSpPr>
      <xdr:sp macro="" textlink="">
        <xdr:nvSpPr>
          <xdr:cNvPr id="2873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69"/>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8742" name="SvB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49448"/>
          </a:solidFill>
          <a:ln w="9525" cap="rnd">
            <a:solidFill>
              <a:srgbClr val="808080"/>
            </a:solidFill>
            <a:prstDash val="solid"/>
            <a:round/>
            <a:headEnd/>
            <a:tailEnd/>
          </a:ln>
        </xdr:spPr>
      </xdr:sp>
      <xdr:sp macro="" textlink="">
        <xdr:nvSpPr>
          <xdr:cNvPr id="28743" name="SvB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5" name="SvB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7" name="SvB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9" name="SvB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5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2875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875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75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0"/>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0"/>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6"/>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39"/>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5"/>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80A5BE7-5E9A-420F-BE19-47529536BC0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122B4AF-BA8B-4440-91BD-A571FDFAD980}"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62003A-7310-4133-AFA5-164F202FB55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88E7095-ED62-4345-A494-8B16DC4AFFB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90C3945-4DEA-4052-85EB-F126643D99A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342900</xdr:colOff>
      <xdr:row>29</xdr:row>
      <xdr:rowOff>66675</xdr:rowOff>
    </xdr:from>
    <xdr:to>
      <xdr:col>7</xdr:col>
      <xdr:colOff>581025</xdr:colOff>
      <xdr:row>29</xdr:row>
      <xdr:rowOff>133350</xdr:rowOff>
    </xdr:to>
    <xdr:sp macro="" textlink="">
      <xdr:nvSpPr>
        <xdr:cNvPr id="28727" name="Rectangle 62"/>
        <xdr:cNvSpPr>
          <a:spLocks noChangeArrowheads="1"/>
        </xdr:cNvSpPr>
      </xdr:nvSpPr>
      <xdr:spPr bwMode="auto">
        <a:xfrm>
          <a:off x="6210300" y="5705475"/>
          <a:ext cx="238125" cy="66675"/>
        </a:xfrm>
        <a:prstGeom prst="rect">
          <a:avLst/>
        </a:prstGeom>
        <a:solidFill>
          <a:srgbClr val="537326"/>
        </a:solidFill>
        <a:ln w="9525">
          <a:solidFill>
            <a:srgbClr val="000000"/>
          </a:solidFill>
          <a:round/>
          <a:headEnd/>
          <a:tailEnd/>
        </a:ln>
      </xdr:spPr>
    </xdr:sp>
    <xdr:clientData/>
  </xdr:twoCellAnchor>
  <xdr:twoCellAnchor>
    <xdr:from>
      <xdr:col>8</xdr:col>
      <xdr:colOff>295275</xdr:colOff>
      <xdr:row>29</xdr:row>
      <xdr:rowOff>38100</xdr:rowOff>
    </xdr:from>
    <xdr:to>
      <xdr:col>8</xdr:col>
      <xdr:colOff>470199</xdr:colOff>
      <xdr:row>29</xdr:row>
      <xdr:rowOff>154513</xdr:rowOff>
    </xdr:to>
    <xdr:sp macro="" textlink="">
      <xdr:nvSpPr>
        <xdr:cNvPr id="54" name="Rectangle 18"/>
        <xdr:cNvSpPr>
          <a:spLocks noChangeArrowheads="1"/>
        </xdr:cNvSpPr>
      </xdr:nvSpPr>
      <xdr:spPr bwMode="auto">
        <a:xfrm>
          <a:off x="7000875" y="5753100"/>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752475</xdr:colOff>
      <xdr:row>29</xdr:row>
      <xdr:rowOff>38100</xdr:rowOff>
    </xdr:from>
    <xdr:to>
      <xdr:col>8</xdr:col>
      <xdr:colOff>257175</xdr:colOff>
      <xdr:row>30</xdr:row>
      <xdr:rowOff>19050</xdr:rowOff>
    </xdr:to>
    <xdr:sp macro="" textlink="">
      <xdr:nvSpPr>
        <xdr:cNvPr id="55" name="Rectangle 18"/>
        <xdr:cNvSpPr>
          <a:spLocks noChangeArrowheads="1"/>
        </xdr:cNvSpPr>
      </xdr:nvSpPr>
      <xdr:spPr bwMode="auto">
        <a:xfrm>
          <a:off x="6619875" y="5753100"/>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180975</xdr:colOff>
      <xdr:row>12</xdr:row>
      <xdr:rowOff>171450</xdr:rowOff>
    </xdr:from>
    <xdr:to>
      <xdr:col>6</xdr:col>
      <xdr:colOff>485775</xdr:colOff>
      <xdr:row>14</xdr:row>
      <xdr:rowOff>66675</xdr:rowOff>
    </xdr:to>
    <xdr:sp macro="" textlink="#REF!">
      <xdr:nvSpPr>
        <xdr:cNvPr id="53" name="Textfeld 52"/>
        <xdr:cNvSpPr txBox="1"/>
      </xdr:nvSpPr>
      <xdr:spPr>
        <a:xfrm>
          <a:off x="5210175" y="27336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4284BD3C-2422-44E7-9265-746415B089F7}"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0,7</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85725</xdr:colOff>
      <xdr:row>24</xdr:row>
      <xdr:rowOff>95250</xdr:rowOff>
    </xdr:from>
    <xdr:to>
      <xdr:col>3</xdr:col>
      <xdr:colOff>228600</xdr:colOff>
      <xdr:row>25</xdr:row>
      <xdr:rowOff>95250</xdr:rowOff>
    </xdr:to>
    <xdr:sp macro="" textlink="#REF!">
      <xdr:nvSpPr>
        <xdr:cNvPr id="56" name="Textfeld 55"/>
        <xdr:cNvSpPr txBox="1"/>
      </xdr:nvSpPr>
      <xdr:spPr>
        <a:xfrm>
          <a:off x="2600325" y="4829175"/>
          <a:ext cx="142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C8E97D9-841B-424F-A3B1-A49E80BEBB4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1,9</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4</xdr:col>
      <xdr:colOff>828675</xdr:colOff>
      <xdr:row>19</xdr:row>
      <xdr:rowOff>133351</xdr:rowOff>
    </xdr:from>
    <xdr:to>
      <xdr:col>5</xdr:col>
      <xdr:colOff>190500</xdr:colOff>
      <xdr:row>20</xdr:row>
      <xdr:rowOff>161925</xdr:rowOff>
    </xdr:to>
    <xdr:sp macro="" textlink="#REF!">
      <xdr:nvSpPr>
        <xdr:cNvPr id="57" name="Textfeld 56"/>
        <xdr:cNvSpPr txBox="1"/>
      </xdr:nvSpPr>
      <xdr:spPr>
        <a:xfrm>
          <a:off x="4181475" y="3962401"/>
          <a:ext cx="200025"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DBDA0FE-D9CF-40CD-A4CD-719ADFE9365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2,0</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257175</xdr:colOff>
      <xdr:row>18</xdr:row>
      <xdr:rowOff>142875</xdr:rowOff>
    </xdr:from>
    <xdr:to>
      <xdr:col>3</xdr:col>
      <xdr:colOff>561975</xdr:colOff>
      <xdr:row>20</xdr:row>
      <xdr:rowOff>38100</xdr:rowOff>
    </xdr:to>
    <xdr:sp macro="" textlink="#REF!">
      <xdr:nvSpPr>
        <xdr:cNvPr id="58" name="Textfeld 57"/>
        <xdr:cNvSpPr txBox="1"/>
      </xdr:nvSpPr>
      <xdr:spPr>
        <a:xfrm>
          <a:off x="2771775" y="37909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A7E6FDA-8214-4E40-8FF2-3138963FBAD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314325</xdr:colOff>
      <xdr:row>27</xdr:row>
      <xdr:rowOff>0</xdr:rowOff>
    </xdr:from>
    <xdr:to>
      <xdr:col>1</xdr:col>
      <xdr:colOff>619125</xdr:colOff>
      <xdr:row>28</xdr:row>
      <xdr:rowOff>76200</xdr:rowOff>
    </xdr:to>
    <xdr:sp macro="" textlink="#REF!">
      <xdr:nvSpPr>
        <xdr:cNvPr id="59" name="Textfeld 58"/>
        <xdr:cNvSpPr txBox="1"/>
      </xdr:nvSpPr>
      <xdr:spPr>
        <a:xfrm>
          <a:off x="1152525" y="52768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6BCFD1F-B6E0-490C-9D41-4C50CB136C8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1,9</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409575</xdr:colOff>
      <xdr:row>0</xdr:row>
      <xdr:rowOff>381000</xdr:rowOff>
    </xdr:to>
    <xdr:pic>
      <xdr:nvPicPr>
        <xdr:cNvPr id="29699"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69850</xdr:colOff>
      <xdr:row>2</xdr:row>
      <xdr:rowOff>0</xdr:rowOff>
    </xdr:from>
    <xdr:to>
      <xdr:col>13</xdr:col>
      <xdr:colOff>88900</xdr:colOff>
      <xdr:row>3</xdr:row>
      <xdr:rowOff>38100</xdr:rowOff>
    </xdr:to>
    <xdr:sp macro="" textlink="">
      <xdr:nvSpPr>
        <xdr:cNvPr id="4" name="Inhalt">
          <a:hlinkClick xmlns:r="http://schemas.openxmlformats.org/officeDocument/2006/relationships" r:id="rId2"/>
        </xdr:cNvPr>
        <xdr:cNvSpPr txBox="1"/>
      </xdr:nvSpPr>
      <xdr:spPr>
        <a:xfrm>
          <a:off x="7480300" y="5715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0773"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476250</xdr:colOff>
      <xdr:row>2</xdr:row>
      <xdr:rowOff>104775</xdr:rowOff>
    </xdr:from>
    <xdr:to>
      <xdr:col>9</xdr:col>
      <xdr:colOff>190500</xdr:colOff>
      <xdr:row>31</xdr:row>
      <xdr:rowOff>104775</xdr:rowOff>
    </xdr:to>
    <xdr:grpSp>
      <xdr:nvGrpSpPr>
        <xdr:cNvPr id="30775" name="Group 4"/>
        <xdr:cNvGrpSpPr>
          <a:grpSpLocks noChangeAspect="1"/>
        </xdr:cNvGrpSpPr>
      </xdr:nvGrpSpPr>
      <xdr:grpSpPr bwMode="auto">
        <a:xfrm>
          <a:off x="476250" y="714375"/>
          <a:ext cx="7258050" cy="5172075"/>
          <a:chOff x="0" y="0"/>
          <a:chExt cx="954" cy="767"/>
        </a:xfrm>
      </xdr:grpSpPr>
      <xdr:sp macro="" textlink="">
        <xdr:nvSpPr>
          <xdr:cNvPr id="30779"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0791" name="Pendler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3" name="Pendler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5" name="Pendler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7" name="Pendler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9" name="Pendler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80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0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080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080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0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M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A513D78-2D51-44DE-A56C-D0A3ED8EDAE4}" type="TxLink">
              <a:rPr lang="en-US" sz="800" b="0" i="0" u="none" strike="noStrike" baseline="0">
                <a:solidFill>
                  <a:srgbClr val="000000"/>
                </a:solidFill>
                <a:latin typeface="Arial"/>
                <a:cs typeface="Arial"/>
              </a:rPr>
              <a:pPr algn="l" rtl="0">
                <a:defRPr sz="1000"/>
              </a:pPr>
              <a:t>17,9</a:t>
            </a:fld>
            <a:endParaRPr lang="de-DE" sz="800" b="0" i="0" u="none" strike="noStrike" baseline="0">
              <a:solidFill>
                <a:srgbClr val="000000"/>
              </a:solidFill>
              <a:latin typeface="Arial"/>
              <a:cs typeface="Arial"/>
            </a:endParaRPr>
          </a:p>
        </xdr:txBody>
      </xdr:sp>
      <xdr:sp macro="" textlink="Pendler!M24">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96A45644-FB05-4402-9938-D508E933F1A4}" type="TxLink">
              <a:rPr lang="en-US" sz="800" b="0" i="0" u="none" strike="noStrike" baseline="0">
                <a:solidFill>
                  <a:srgbClr val="000000"/>
                </a:solidFill>
                <a:latin typeface="Arial"/>
                <a:cs typeface="Arial"/>
              </a:rPr>
              <a:pPr algn="l" rtl="0">
                <a:defRPr sz="1000"/>
              </a:pPr>
              <a:t>0,9</a:t>
            </a:fld>
            <a:endParaRPr lang="de-DE" sz="800" b="0" i="0" u="none" strike="noStrike" baseline="0">
              <a:solidFill>
                <a:srgbClr val="000000"/>
              </a:solidFill>
              <a:latin typeface="Arial"/>
              <a:cs typeface="Arial"/>
            </a:endParaRPr>
          </a:p>
        </xdr:txBody>
      </xdr:sp>
      <xdr:sp macro="" textlink="Pendler!M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7701CF8C-74AB-4801-BA8D-6E3CE219AB52}" type="TxLink">
              <a:rPr lang="en-US" sz="800" b="0" i="0" u="none" strike="noStrike" baseline="0">
                <a:solidFill>
                  <a:srgbClr val="000000"/>
                </a:solidFill>
                <a:latin typeface="Arial"/>
                <a:cs typeface="Arial"/>
              </a:rPr>
              <a:pPr algn="l" rtl="0">
                <a:defRPr sz="1000"/>
              </a:pPr>
              <a:t>0,3</a:t>
            </a:fld>
            <a:endParaRPr lang="de-DE" sz="800" b="0" i="0" u="none" strike="noStrike" baseline="0">
              <a:solidFill>
                <a:srgbClr val="000000"/>
              </a:solidFill>
              <a:latin typeface="Arial"/>
              <a:cs typeface="Arial"/>
            </a:endParaRPr>
          </a:p>
        </xdr:txBody>
      </xdr:sp>
      <xdr:sp macro="" textlink="Pendler!M21">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DE31B1BB-8407-4CE6-A3F3-5430B420853A}" type="TxLink">
              <a:rPr lang="en-US" sz="800" b="0" i="0" u="none" strike="noStrike" baseline="0">
                <a:solidFill>
                  <a:srgbClr val="000000"/>
                </a:solidFill>
                <a:latin typeface="Arial"/>
                <a:cs typeface="Arial"/>
              </a:rPr>
              <a:pPr algn="l" rtl="0">
                <a:defRPr sz="1000"/>
              </a:pPr>
              <a:t>0,7</a:t>
            </a:fld>
            <a:endParaRPr lang="de-DE" sz="800" b="0" i="0" u="none" strike="noStrike" baseline="0">
              <a:solidFill>
                <a:srgbClr val="000000"/>
              </a:solidFill>
              <a:latin typeface="Arial"/>
              <a:cs typeface="Arial"/>
            </a:endParaRPr>
          </a:p>
        </xdr:txBody>
      </xdr:sp>
      <xdr:sp macro="" textlink="Pendler!M22">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8C650E0-C214-483A-86F9-27555A2A41AD}" type="TxLink">
              <a:rPr lang="en-US" sz="800" b="0" i="0" u="none" strike="noStrike" baseline="0">
                <a:solidFill>
                  <a:srgbClr val="000000"/>
                </a:solidFill>
                <a:latin typeface="Arial"/>
                <a:cs typeface="Arial"/>
              </a:rPr>
              <a:pPr algn="l" rtl="0">
                <a:defRPr sz="1000"/>
              </a:pPr>
              <a:t>0,7</a:t>
            </a:fld>
            <a:endParaRPr lang="de-DE" sz="800" b="0" i="0" u="none" strike="noStrike" baseline="0">
              <a:solidFill>
                <a:srgbClr val="000000"/>
              </a:solidFill>
              <a:latin typeface="Arial"/>
              <a:cs typeface="Arial"/>
            </a:endParaRPr>
          </a:p>
        </xdr:txBody>
      </xdr:sp>
    </xdr:grpSp>
    <xdr:clientData/>
  </xdr:twoCellAnchor>
  <xdr:twoCellAnchor>
    <xdr:from>
      <xdr:col>7</xdr:col>
      <xdr:colOff>371475</xdr:colOff>
      <xdr:row>29</xdr:row>
      <xdr:rowOff>66675</xdr:rowOff>
    </xdr:from>
    <xdr:to>
      <xdr:col>7</xdr:col>
      <xdr:colOff>609600</xdr:colOff>
      <xdr:row>29</xdr:row>
      <xdr:rowOff>133350</xdr:rowOff>
    </xdr:to>
    <xdr:sp macro="" textlink="">
      <xdr:nvSpPr>
        <xdr:cNvPr id="30776" name="Rectangle 62"/>
        <xdr:cNvSpPr>
          <a:spLocks noChangeArrowheads="1"/>
        </xdr:cNvSpPr>
      </xdr:nvSpPr>
      <xdr:spPr bwMode="auto">
        <a:xfrm>
          <a:off x="6238875" y="54864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323850</xdr:colOff>
      <xdr:row>29</xdr:row>
      <xdr:rowOff>38100</xdr:rowOff>
    </xdr:from>
    <xdr:to>
      <xdr:col>8</xdr:col>
      <xdr:colOff>498774</xdr:colOff>
      <xdr:row>29</xdr:row>
      <xdr:rowOff>154513</xdr:rowOff>
    </xdr:to>
    <xdr:sp macro="" textlink="">
      <xdr:nvSpPr>
        <xdr:cNvPr id="54" name="Rectangle 18"/>
        <xdr:cNvSpPr>
          <a:spLocks noChangeArrowheads="1"/>
        </xdr:cNvSpPr>
      </xdr:nvSpPr>
      <xdr:spPr bwMode="auto">
        <a:xfrm>
          <a:off x="7029450" y="55340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781050</xdr:colOff>
      <xdr:row>29</xdr:row>
      <xdr:rowOff>38100</xdr:rowOff>
    </xdr:from>
    <xdr:to>
      <xdr:col>8</xdr:col>
      <xdr:colOff>285750</xdr:colOff>
      <xdr:row>30</xdr:row>
      <xdr:rowOff>19050</xdr:rowOff>
    </xdr:to>
    <xdr:sp macro="" textlink="">
      <xdr:nvSpPr>
        <xdr:cNvPr id="55" name="Rectangle 18"/>
        <xdr:cNvSpPr>
          <a:spLocks noChangeArrowheads="1"/>
        </xdr:cNvSpPr>
      </xdr:nvSpPr>
      <xdr:spPr bwMode="auto">
        <a:xfrm>
          <a:off x="6648450" y="55340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tatistik.arbeitsagentur.de/cae/servlet/contentblob/4318/publicationFile/854/Qualitaetsbericht-Statistik-Arbeitslose-Arbeitsuchende.pdf" TargetMode="External"/><Relationship Id="rId2" Type="http://schemas.openxmlformats.org/officeDocument/2006/relationships/hyperlink" Target="http://statistik.arbeitsagentur.de/Statischer-Content/Grundlagen/Methodenberichte/Arbeitsmarktstatistik/Generische-Publikationen/Methodenbericht-Integrierte-Arbeitslosenstatistik.pdf" TargetMode="External"/><Relationship Id="rId1" Type="http://schemas.openxmlformats.org/officeDocument/2006/relationships/hyperlink" Target="http://statistik.arbeitsagentur.de/Statischer-Content/Grundlagen/Glossare/Generische-Publikationen/AST-Glossar-Gesamtglossar.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tatistik.arbeitsagentur.de/Navigation/Statistik/Grundlagen/Klassifikation-der-Berufe/KldB2010/KldB2010-Nav.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tatistik.arbeitsagentur.de/"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tatistik.arbeitsagentur.de/cae/servlet/contentblob/4412/publicationFile/858/Qualitaetsbericht-Statistik-Beschaeftigung.pdf"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tatistik.arbeitsagentur.de/Statischer-Content/Grundlagen/Qualitaetsberichte/Generische-Publikationen/Qualitaetsbericht-Statistik-Beschaeftigung.pdf" TargetMode="External"/><Relationship Id="rId1" Type="http://schemas.openxmlformats.org/officeDocument/2006/relationships/hyperlink" Target="https://statistik.arbeitsagentur.de/Statischer-Content/Grundlagen/Glossare/Generische-Publikationen/BST-Glossar-Gesamtglossar.pdf" TargetMode="External"/><Relationship Id="rId4"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statistik.arbeitsagentur.de/Navigation/Statistik/Grundlagen/Datenstandard-XSozial/Handbuch/Handbuecher-Nav.ht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Arbeitslose-und-gemeldetes-Stellenangebot/Arbeislose-und-gemeldetes-Stellenangebot-Nav.html" TargetMode="External"/><Relationship Id="rId13" Type="http://schemas.openxmlformats.org/officeDocument/2006/relationships/hyperlink" Target="https://statistik.arbeitsagentur.de/Navigation/Statistik/Statistik-nach-Themen/Migration/Migration-Nav.html" TargetMode="External"/><Relationship Id="rId18" Type="http://schemas.openxmlformats.org/officeDocument/2006/relationships/hyperlink" Target="https://statistik.arbeitsagentur.de/Statischer-Content/Grundlagen/Glossare/Generische-Publikationen/Gesamtglossar.pdf" TargetMode="External"/><Relationship Id="rId26" Type="http://schemas.openxmlformats.org/officeDocument/2006/relationships/hyperlink" Target="https://statistik.arbeitsagentur.de/Navigation/Statistik/Statistik-nach-Themen/Familien-Kinder/Familien-und-Kinder-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Statischer-Content/Grundlagen/Glossare/Generische-Publikationen/Gesamtglossar.pdf"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12" Type="http://schemas.openxmlformats.org/officeDocument/2006/relationships/hyperlink" Target="http://statistik.arbeitsagentur.de/Navigation/Statistik/Statistik-nach-Themen/Amtliche-Nachrichten-BA/ANBA-Nav.html" TargetMode="External"/><Relationship Id="rId17" Type="http://schemas.openxmlformats.org/officeDocument/2006/relationships/hyperlink" Target="https://statistik.arbeitsagentur.de/Navigation/Statistik/Statistik-nach-Themen/Langzeitarbeitslosigkeit/Langzeitarbeitslosigkeit-Nav.html" TargetMode="External"/><Relationship Id="rId25" Type="http://schemas.openxmlformats.org/officeDocument/2006/relationships/hyperlink" Target="https://statistik.arbeitsagentur.de/Navigation/Statistik/Statistik-nach-Themen/Bildung/Bildung-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tatistik.arbeitsagentur.de/Navigation/Statistik/Statistik-nach-Themen/Arbeitsmarktpolitische-Massnahmen/Arbeitsmarktpolitische-Massnahmen-Nav.html" TargetMode="External"/><Relationship Id="rId20" Type="http://schemas.openxmlformats.org/officeDocument/2006/relationships/hyperlink" Target="https://statistik.arbeitsagentur.de/Statischer-Content/Grundlagen/Abkuerzungsverzeichnis/Generische-Publikationen/Abkuerzungsverzeichnis.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11" Type="http://schemas.openxmlformats.org/officeDocument/2006/relationships/hyperlink" Target="http://statistik.arbeitsagentur.de/Navigation/Statistik/Statistik-nach-Themen/Arbeitslose-und-gemeldetes-Stellenangebot/Arbeislose-und-gemeldetes-Stellenangebot-Nav.html" TargetMode="External"/><Relationship Id="rId24" Type="http://schemas.openxmlformats.org/officeDocument/2006/relationships/hyperlink" Target="https://statistik.arbeitsagentur.de/Navigation/Statistik/Statistik-nach-Themen/Familien-Kinder/Familien-und-Kinder-Nav.html" TargetMode="External"/><Relationship Id="rId5" Type="http://schemas.openxmlformats.org/officeDocument/2006/relationships/hyperlink" Target="http://statistik.arbeitsagentur.de/Navigation/Statistik/Statistik-nach-Themen/Arbeitsmarkt-im-Ueberblick/Arbeitsmarkt-im-Ueberblick-Nav.html" TargetMode="External"/><Relationship Id="rId15" Type="http://schemas.openxmlformats.org/officeDocument/2006/relationships/hyperlink" Target="https://statistik.arbeitsagentur.de/Navigation/Statistik/Statistik-nach-Themen/Frauen-und-Maenner/Frauen-und-Maenner-Nav.html" TargetMode="External"/><Relationship Id="rId23" Type="http://schemas.openxmlformats.org/officeDocument/2006/relationships/hyperlink" Target="https://statistik.arbeitsagentur.de/Navigation/Statistik/Statistik-nach-Themen/Einnahmen-Ausgaben/Einnahmen-Ausgaben-der-BA-Nav.html" TargetMode="External"/><Relationship Id="rId28" Type="http://schemas.openxmlformats.org/officeDocument/2006/relationships/drawing" Target="../drawings/drawing19.xml"/><Relationship Id="rId10" Type="http://schemas.openxmlformats.org/officeDocument/2006/relationships/hyperlink" Target="http://statistik.arbeitsagentur.de/Navigation/Statistik/Statistik-nach-Regionen/Politische-Gebietsstruktur-Nav.html" TargetMode="External"/><Relationship Id="rId19" Type="http://schemas.openxmlformats.org/officeDocument/2006/relationships/hyperlink" Target="http://statistik.arbeitsagentur.de/Navigation/Statistik/Grundlagen/Methodische-Hinweise/Meth-Hinweise-Nav.html" TargetMode="External"/><Relationship Id="rId4" Type="http://schemas.openxmlformats.org/officeDocument/2006/relationships/hyperlink" Target="http://statistik.arbeitsagentur.de/Navigation/Statistik/Statistik-nach-Themen/Eingliederungsbilanzen/Eingliederungsbilanzen-Nav.html" TargetMode="External"/><Relationship Id="rId9" Type="http://schemas.openxmlformats.org/officeDocument/2006/relationships/hyperlink" Target="http://statistik.arbeitsagentur.de/Navigation/Statistik/Statistik-nach-Themen/Statistik-nach-Wirtschaftszweigen/Statistik-nach-Wirtschaftszweigen-Nav.html" TargetMode="External"/><Relationship Id="rId14" Type="http://schemas.openxmlformats.org/officeDocument/2006/relationships/hyperlink" Target="http://statistik.arbeitsagentur.de/Navigation/Statistik/Statistik-nach-Themen/Statistik-nach-Berufen/Statistik-nach-Berufen-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371AD"/>
  </sheetPr>
  <dimension ref="A12:L182"/>
  <sheetViews>
    <sheetView showGridLines="0" workbookViewId="0"/>
  </sheetViews>
  <sheetFormatPr baseColWidth="10" defaultRowHeight="14.25" x14ac:dyDescent="0.2"/>
  <cols>
    <col min="1" max="1" width="16.625" style="159" customWidth="1"/>
    <col min="2" max="2" width="44.625" style="159" customWidth="1"/>
    <col min="3" max="3" width="11.625" style="159" customWidth="1"/>
    <col min="4" max="9" width="8.625" style="159" customWidth="1"/>
    <col min="10" max="16384" width="11" style="159"/>
  </cols>
  <sheetData>
    <row r="12" spans="1:9" x14ac:dyDescent="0.2">
      <c r="D12" s="161"/>
      <c r="E12" s="161"/>
      <c r="F12" s="161"/>
      <c r="G12" s="161"/>
      <c r="H12" s="161"/>
      <c r="I12" s="162"/>
    </row>
    <row r="14" spans="1:9" ht="14.25" customHeight="1" x14ac:dyDescent="0.2">
      <c r="A14" s="386"/>
      <c r="B14" s="386"/>
      <c r="C14" s="217" t="s">
        <v>101</v>
      </c>
      <c r="D14" s="387" t="s">
        <v>99</v>
      </c>
      <c r="E14" s="387"/>
      <c r="F14" s="387"/>
      <c r="G14" s="387"/>
      <c r="H14" s="387"/>
      <c r="I14" s="387"/>
    </row>
    <row r="15" spans="1:9" ht="14.25" customHeight="1" x14ac:dyDescent="0.2">
      <c r="A15" s="386"/>
      <c r="B15" s="386"/>
      <c r="C15" s="160" t="s">
        <v>104</v>
      </c>
      <c r="D15" s="388" t="s">
        <v>3</v>
      </c>
      <c r="E15" s="388"/>
      <c r="F15" s="388" t="s">
        <v>0</v>
      </c>
      <c r="G15" s="388"/>
      <c r="H15" s="389" t="s">
        <v>288</v>
      </c>
      <c r="I15" s="389"/>
    </row>
    <row r="16" spans="1:9" x14ac:dyDescent="0.2">
      <c r="A16" s="386"/>
      <c r="B16" s="386"/>
      <c r="C16" s="160" t="s">
        <v>103</v>
      </c>
      <c r="D16" s="338" t="s">
        <v>381</v>
      </c>
      <c r="E16" s="338" t="s">
        <v>382</v>
      </c>
      <c r="F16" s="338" t="s">
        <v>381</v>
      </c>
      <c r="G16" s="338" t="s">
        <v>382</v>
      </c>
      <c r="H16" s="338" t="s">
        <v>381</v>
      </c>
      <c r="I16" s="339" t="s">
        <v>382</v>
      </c>
    </row>
    <row r="17" spans="1:12" x14ac:dyDescent="0.2">
      <c r="A17" s="160" t="s">
        <v>1</v>
      </c>
      <c r="B17" s="160" t="s">
        <v>102</v>
      </c>
      <c r="C17" s="160"/>
      <c r="D17" s="338"/>
      <c r="E17" s="338"/>
      <c r="F17" s="338"/>
      <c r="G17" s="338"/>
      <c r="H17" s="338"/>
      <c r="I17" s="339"/>
    </row>
    <row r="18" spans="1:12" x14ac:dyDescent="0.2">
      <c r="A18" s="390" t="s">
        <v>2</v>
      </c>
      <c r="B18" s="301" t="s">
        <v>3</v>
      </c>
      <c r="C18" s="301"/>
      <c r="D18" s="161">
        <v>2301121</v>
      </c>
      <c r="E18" s="161">
        <v>2458110</v>
      </c>
      <c r="F18" s="161">
        <v>33512</v>
      </c>
      <c r="G18" s="161">
        <v>35628</v>
      </c>
      <c r="H18" s="161">
        <v>2610</v>
      </c>
      <c r="I18" s="162">
        <v>2519</v>
      </c>
      <c r="K18" s="226"/>
      <c r="L18" s="227"/>
    </row>
    <row r="19" spans="1:12" x14ac:dyDescent="0.2">
      <c r="A19" s="390"/>
      <c r="B19" s="301" t="s">
        <v>117</v>
      </c>
      <c r="C19" s="301"/>
      <c r="D19" s="161">
        <v>539436</v>
      </c>
      <c r="E19" s="161">
        <v>582699</v>
      </c>
      <c r="F19" s="161">
        <v>8608</v>
      </c>
      <c r="G19" s="161">
        <v>9276</v>
      </c>
      <c r="H19" s="161">
        <v>472</v>
      </c>
      <c r="I19" s="162">
        <v>445</v>
      </c>
    </row>
    <row r="20" spans="1:12" x14ac:dyDescent="0.2">
      <c r="A20" s="390"/>
      <c r="B20" s="301" t="s">
        <v>116</v>
      </c>
      <c r="C20" s="301"/>
      <c r="D20" s="161">
        <v>460380</v>
      </c>
      <c r="E20" s="161">
        <v>485826</v>
      </c>
      <c r="F20" s="161">
        <v>7615</v>
      </c>
      <c r="G20" s="161">
        <v>8158</v>
      </c>
      <c r="H20" s="161">
        <v>789</v>
      </c>
      <c r="I20" s="162">
        <v>812</v>
      </c>
    </row>
    <row r="21" spans="1:12" x14ac:dyDescent="0.2">
      <c r="A21" s="390"/>
      <c r="B21" s="301" t="s">
        <v>115</v>
      </c>
      <c r="C21" s="301"/>
      <c r="D21" s="161">
        <v>513888</v>
      </c>
      <c r="E21" s="161">
        <v>552199</v>
      </c>
      <c r="F21" s="161">
        <v>4627</v>
      </c>
      <c r="G21" s="161">
        <v>4963</v>
      </c>
      <c r="H21" s="161">
        <v>414</v>
      </c>
      <c r="I21" s="162">
        <v>381</v>
      </c>
    </row>
    <row r="22" spans="1:12" x14ac:dyDescent="0.2">
      <c r="A22" s="390"/>
      <c r="B22" s="301" t="s">
        <v>114</v>
      </c>
      <c r="C22" s="301"/>
      <c r="D22" s="161">
        <v>40075</v>
      </c>
      <c r="E22" s="161">
        <v>42692</v>
      </c>
      <c r="F22" s="161">
        <v>265</v>
      </c>
      <c r="G22" s="161">
        <v>281</v>
      </c>
      <c r="H22" s="161">
        <v>32</v>
      </c>
      <c r="I22" s="162">
        <v>30</v>
      </c>
    </row>
    <row r="23" spans="1:12" x14ac:dyDescent="0.2">
      <c r="A23" s="390"/>
      <c r="B23" s="301" t="s">
        <v>113</v>
      </c>
      <c r="C23" s="301"/>
      <c r="D23" s="161">
        <v>631672</v>
      </c>
      <c r="E23" s="161">
        <v>662331</v>
      </c>
      <c r="F23" s="161">
        <v>11020</v>
      </c>
      <c r="G23" s="161">
        <v>11388</v>
      </c>
      <c r="H23" s="161">
        <v>800</v>
      </c>
      <c r="I23" s="162">
        <v>751</v>
      </c>
    </row>
    <row r="24" spans="1:12" x14ac:dyDescent="0.2">
      <c r="A24" s="390"/>
      <c r="B24" s="301" t="s">
        <v>6</v>
      </c>
      <c r="C24" s="301"/>
      <c r="D24" s="161">
        <v>1081377</v>
      </c>
      <c r="E24" s="161">
        <v>1139430</v>
      </c>
      <c r="F24" s="161">
        <v>20777</v>
      </c>
      <c r="G24" s="161">
        <v>22146</v>
      </c>
      <c r="H24" s="161">
        <v>1488</v>
      </c>
      <c r="I24" s="162">
        <v>1415</v>
      </c>
    </row>
    <row r="25" spans="1:12" x14ac:dyDescent="0.2">
      <c r="A25" s="390"/>
      <c r="B25" s="301" t="s">
        <v>7</v>
      </c>
      <c r="C25" s="301"/>
      <c r="D25" s="161">
        <v>856217</v>
      </c>
      <c r="E25" s="161">
        <v>928500</v>
      </c>
      <c r="F25" s="161">
        <v>9765</v>
      </c>
      <c r="G25" s="161">
        <v>10247</v>
      </c>
      <c r="H25" s="161">
        <v>817</v>
      </c>
      <c r="I25" s="162">
        <v>815</v>
      </c>
    </row>
    <row r="26" spans="1:12" x14ac:dyDescent="0.2">
      <c r="A26" s="390"/>
      <c r="B26" s="301" t="s">
        <v>8</v>
      </c>
      <c r="C26" s="301"/>
      <c r="D26" s="161">
        <v>110153</v>
      </c>
      <c r="E26" s="161">
        <v>116390</v>
      </c>
      <c r="F26" s="161">
        <v>715</v>
      </c>
      <c r="G26" s="161">
        <v>763</v>
      </c>
      <c r="H26" s="161">
        <v>84</v>
      </c>
      <c r="I26" s="162">
        <v>84</v>
      </c>
    </row>
    <row r="27" spans="1:12" x14ac:dyDescent="0.2">
      <c r="A27" s="390"/>
      <c r="B27" s="301" t="s">
        <v>9</v>
      </c>
      <c r="C27" s="301"/>
      <c r="D27" s="161">
        <v>137704</v>
      </c>
      <c r="E27" s="161">
        <v>141427</v>
      </c>
      <c r="F27" s="161">
        <v>878</v>
      </c>
      <c r="G27" s="161">
        <v>910</v>
      </c>
      <c r="H27" s="161">
        <v>118</v>
      </c>
      <c r="I27" s="162">
        <v>105</v>
      </c>
    </row>
    <row r="28" spans="1:12" x14ac:dyDescent="0.2">
      <c r="A28" s="390"/>
      <c r="B28" s="301" t="s">
        <v>4</v>
      </c>
      <c r="C28" s="301"/>
      <c r="D28" s="161">
        <v>115670</v>
      </c>
      <c r="E28" s="161">
        <v>132363</v>
      </c>
      <c r="F28" s="161">
        <v>1377</v>
      </c>
      <c r="G28" s="161">
        <v>1562</v>
      </c>
      <c r="H28" s="161">
        <v>103</v>
      </c>
      <c r="I28" s="162">
        <v>100</v>
      </c>
    </row>
    <row r="29" spans="1:12" x14ac:dyDescent="0.2">
      <c r="A29" s="390" t="s">
        <v>10</v>
      </c>
      <c r="B29" s="301" t="s">
        <v>3</v>
      </c>
      <c r="C29" s="301"/>
      <c r="D29" s="161">
        <v>220990</v>
      </c>
      <c r="E29" s="161">
        <v>231506</v>
      </c>
      <c r="F29" s="161">
        <v>3064</v>
      </c>
      <c r="G29" s="161">
        <v>3203</v>
      </c>
      <c r="H29" s="161">
        <v>926</v>
      </c>
      <c r="I29" s="162">
        <v>948</v>
      </c>
    </row>
    <row r="30" spans="1:12" x14ac:dyDescent="0.2">
      <c r="A30" s="390"/>
      <c r="B30" s="301" t="s">
        <v>117</v>
      </c>
      <c r="C30" s="301"/>
      <c r="D30" s="161">
        <v>55771</v>
      </c>
      <c r="E30" s="161">
        <v>57965</v>
      </c>
      <c r="F30" s="161">
        <v>1109</v>
      </c>
      <c r="G30" s="161">
        <v>1231</v>
      </c>
      <c r="H30" s="161">
        <v>209</v>
      </c>
      <c r="I30" s="162">
        <v>201</v>
      </c>
    </row>
    <row r="31" spans="1:12" x14ac:dyDescent="0.2">
      <c r="A31" s="390"/>
      <c r="B31" s="301" t="s">
        <v>116</v>
      </c>
      <c r="C31" s="301"/>
      <c r="D31" s="161">
        <v>40735</v>
      </c>
      <c r="E31" s="161">
        <v>43368</v>
      </c>
      <c r="F31" s="161">
        <v>613</v>
      </c>
      <c r="G31" s="161">
        <v>635</v>
      </c>
      <c r="H31" s="161">
        <v>268</v>
      </c>
      <c r="I31" s="162">
        <v>299</v>
      </c>
    </row>
    <row r="32" spans="1:12" x14ac:dyDescent="0.2">
      <c r="A32" s="390"/>
      <c r="B32" s="301" t="s">
        <v>115</v>
      </c>
      <c r="C32" s="301"/>
      <c r="D32" s="161">
        <v>51963</v>
      </c>
      <c r="E32" s="161">
        <v>54578</v>
      </c>
      <c r="F32" s="161">
        <v>369</v>
      </c>
      <c r="G32" s="161">
        <v>367</v>
      </c>
      <c r="H32" s="161">
        <v>123</v>
      </c>
      <c r="I32" s="162">
        <v>123</v>
      </c>
    </row>
    <row r="33" spans="1:9" x14ac:dyDescent="0.2">
      <c r="A33" s="390"/>
      <c r="B33" s="301" t="s">
        <v>114</v>
      </c>
      <c r="C33" s="301"/>
      <c r="D33" s="161">
        <v>4794</v>
      </c>
      <c r="E33" s="161">
        <v>5102</v>
      </c>
      <c r="F33" s="161">
        <v>23</v>
      </c>
      <c r="G33" s="161">
        <v>35</v>
      </c>
      <c r="H33" s="161">
        <v>11</v>
      </c>
      <c r="I33" s="162">
        <v>9</v>
      </c>
    </row>
    <row r="34" spans="1:9" x14ac:dyDescent="0.2">
      <c r="A34" s="390"/>
      <c r="B34" s="301" t="s">
        <v>113</v>
      </c>
      <c r="C34" s="301"/>
      <c r="D34" s="161">
        <v>59412</v>
      </c>
      <c r="E34" s="161">
        <v>61090</v>
      </c>
      <c r="F34" s="161">
        <v>833</v>
      </c>
      <c r="G34" s="161">
        <v>805</v>
      </c>
      <c r="H34" s="161">
        <v>281</v>
      </c>
      <c r="I34" s="162">
        <v>274</v>
      </c>
    </row>
    <row r="35" spans="1:9" x14ac:dyDescent="0.2">
      <c r="A35" s="390"/>
      <c r="B35" s="301" t="s">
        <v>6</v>
      </c>
      <c r="C35" s="301"/>
      <c r="D35" s="161">
        <v>85908</v>
      </c>
      <c r="E35" s="161">
        <v>89838</v>
      </c>
      <c r="F35" s="161">
        <v>1678</v>
      </c>
      <c r="G35" s="161">
        <v>1782</v>
      </c>
      <c r="H35" s="161">
        <v>493</v>
      </c>
      <c r="I35" s="162">
        <v>487</v>
      </c>
    </row>
    <row r="36" spans="1:9" x14ac:dyDescent="0.2">
      <c r="A36" s="390"/>
      <c r="B36" s="301" t="s">
        <v>7</v>
      </c>
      <c r="C36" s="301"/>
      <c r="D36" s="161">
        <v>94764</v>
      </c>
      <c r="E36" s="161">
        <v>99687</v>
      </c>
      <c r="F36" s="161">
        <v>1100</v>
      </c>
      <c r="G36" s="161">
        <v>1092</v>
      </c>
      <c r="H36" s="161">
        <v>343</v>
      </c>
      <c r="I36" s="162">
        <v>355</v>
      </c>
    </row>
    <row r="37" spans="1:9" x14ac:dyDescent="0.2">
      <c r="A37" s="390"/>
      <c r="B37" s="301" t="s">
        <v>8</v>
      </c>
      <c r="C37" s="301"/>
      <c r="D37" s="161">
        <v>14301</v>
      </c>
      <c r="E37" s="161">
        <v>14796</v>
      </c>
      <c r="F37" s="161">
        <v>79</v>
      </c>
      <c r="G37" s="161">
        <v>94</v>
      </c>
      <c r="H37" s="161">
        <v>24</v>
      </c>
      <c r="I37" s="162">
        <v>25</v>
      </c>
    </row>
    <row r="38" spans="1:9" x14ac:dyDescent="0.2">
      <c r="A38" s="390"/>
      <c r="B38" s="301" t="s">
        <v>9</v>
      </c>
      <c r="C38" s="301"/>
      <c r="D38" s="161">
        <v>17702</v>
      </c>
      <c r="E38" s="161">
        <v>17782</v>
      </c>
      <c r="F38" s="161">
        <v>90</v>
      </c>
      <c r="G38" s="161">
        <v>105</v>
      </c>
      <c r="H38" s="161">
        <v>32</v>
      </c>
      <c r="I38" s="162">
        <v>39</v>
      </c>
    </row>
    <row r="39" spans="1:9" x14ac:dyDescent="0.2">
      <c r="A39" s="390"/>
      <c r="B39" s="301" t="s">
        <v>4</v>
      </c>
      <c r="C39" s="301"/>
      <c r="D39" s="161">
        <v>8315</v>
      </c>
      <c r="E39" s="161">
        <v>9403</v>
      </c>
      <c r="F39" s="161">
        <v>117</v>
      </c>
      <c r="G39" s="161">
        <v>130</v>
      </c>
      <c r="H39" s="161">
        <v>34</v>
      </c>
      <c r="I39" s="162">
        <v>42</v>
      </c>
    </row>
    <row r="40" spans="1:9" x14ac:dyDescent="0.2">
      <c r="A40" s="390" t="s">
        <v>11</v>
      </c>
      <c r="B40" s="301" t="s">
        <v>3</v>
      </c>
      <c r="C40" s="301"/>
      <c r="D40" s="161">
        <v>81461</v>
      </c>
      <c r="E40" s="161">
        <v>90117</v>
      </c>
      <c r="F40" s="161">
        <v>996</v>
      </c>
      <c r="G40" s="161">
        <v>971</v>
      </c>
      <c r="H40" s="161">
        <v>30</v>
      </c>
      <c r="I40" s="162">
        <v>34</v>
      </c>
    </row>
    <row r="41" spans="1:9" x14ac:dyDescent="0.2">
      <c r="A41" s="390"/>
      <c r="B41" s="301" t="s">
        <v>117</v>
      </c>
      <c r="C41" s="301"/>
      <c r="D41" s="161">
        <v>24395</v>
      </c>
      <c r="E41" s="161">
        <v>28943</v>
      </c>
      <c r="F41" s="161">
        <v>215</v>
      </c>
      <c r="G41" s="161">
        <v>210</v>
      </c>
      <c r="H41" s="161" t="s">
        <v>406</v>
      </c>
      <c r="I41" s="162">
        <v>6</v>
      </c>
    </row>
    <row r="42" spans="1:9" x14ac:dyDescent="0.2">
      <c r="A42" s="390"/>
      <c r="B42" s="301" t="s">
        <v>116</v>
      </c>
      <c r="C42" s="301"/>
      <c r="D42" s="161">
        <v>15887</v>
      </c>
      <c r="E42" s="161">
        <v>17127</v>
      </c>
      <c r="F42" s="161">
        <v>228</v>
      </c>
      <c r="G42" s="161">
        <v>209</v>
      </c>
      <c r="H42" s="161">
        <v>7</v>
      </c>
      <c r="I42" s="162">
        <v>8</v>
      </c>
    </row>
    <row r="43" spans="1:9" x14ac:dyDescent="0.2">
      <c r="A43" s="390"/>
      <c r="B43" s="301" t="s">
        <v>115</v>
      </c>
      <c r="C43" s="301"/>
      <c r="D43" s="161">
        <v>16242</v>
      </c>
      <c r="E43" s="161">
        <v>18489</v>
      </c>
      <c r="F43" s="161">
        <v>155</v>
      </c>
      <c r="G43" s="161">
        <v>164</v>
      </c>
      <c r="H43" s="161">
        <v>3</v>
      </c>
      <c r="I43" s="162">
        <v>3</v>
      </c>
    </row>
    <row r="44" spans="1:9" x14ac:dyDescent="0.2">
      <c r="A44" s="390"/>
      <c r="B44" s="301" t="s">
        <v>114</v>
      </c>
      <c r="C44" s="301"/>
      <c r="D44" s="161">
        <v>975</v>
      </c>
      <c r="E44" s="161">
        <v>1118</v>
      </c>
      <c r="F44" s="161" t="s">
        <v>406</v>
      </c>
      <c r="G44" s="161">
        <v>12</v>
      </c>
      <c r="H44" s="161" t="s">
        <v>406</v>
      </c>
      <c r="I44" s="162">
        <v>0</v>
      </c>
    </row>
    <row r="45" spans="1:9" x14ac:dyDescent="0.2">
      <c r="A45" s="390"/>
      <c r="B45" s="301" t="s">
        <v>113</v>
      </c>
      <c r="C45" s="301"/>
      <c r="D45" s="161">
        <v>17603</v>
      </c>
      <c r="E45" s="161">
        <v>19224</v>
      </c>
      <c r="F45" s="161">
        <v>334</v>
      </c>
      <c r="G45" s="161">
        <v>327</v>
      </c>
      <c r="H45" s="161">
        <v>13</v>
      </c>
      <c r="I45" s="162">
        <v>17</v>
      </c>
    </row>
    <row r="46" spans="1:9" x14ac:dyDescent="0.2">
      <c r="A46" s="390"/>
      <c r="B46" s="301" t="s">
        <v>6</v>
      </c>
      <c r="C46" s="301"/>
      <c r="D46" s="161">
        <v>35279</v>
      </c>
      <c r="E46" s="161">
        <v>39376</v>
      </c>
      <c r="F46" s="161">
        <v>555</v>
      </c>
      <c r="G46" s="161">
        <v>539</v>
      </c>
      <c r="H46" s="161">
        <v>14</v>
      </c>
      <c r="I46" s="162">
        <v>22</v>
      </c>
    </row>
    <row r="47" spans="1:9" x14ac:dyDescent="0.2">
      <c r="A47" s="390"/>
      <c r="B47" s="301" t="s">
        <v>7</v>
      </c>
      <c r="C47" s="301"/>
      <c r="D47" s="161">
        <v>33143</v>
      </c>
      <c r="E47" s="161">
        <v>38393</v>
      </c>
      <c r="F47" s="161">
        <v>324</v>
      </c>
      <c r="G47" s="161">
        <v>318</v>
      </c>
      <c r="H47" s="161">
        <v>9</v>
      </c>
      <c r="I47" s="162" t="s">
        <v>406</v>
      </c>
    </row>
    <row r="48" spans="1:9" x14ac:dyDescent="0.2">
      <c r="A48" s="390"/>
      <c r="B48" s="301" t="s">
        <v>8</v>
      </c>
      <c r="C48" s="301"/>
      <c r="D48" s="161">
        <v>3351</v>
      </c>
      <c r="E48" s="161">
        <v>3650</v>
      </c>
      <c r="F48" s="161">
        <v>18</v>
      </c>
      <c r="G48" s="161">
        <v>22</v>
      </c>
      <c r="H48" s="161" t="s">
        <v>406</v>
      </c>
      <c r="I48" s="162" t="s">
        <v>406</v>
      </c>
    </row>
    <row r="49" spans="1:9" x14ac:dyDescent="0.2">
      <c r="A49" s="390"/>
      <c r="B49" s="301" t="s">
        <v>9</v>
      </c>
      <c r="C49" s="301"/>
      <c r="D49" s="161">
        <v>3329</v>
      </c>
      <c r="E49" s="161">
        <v>3482</v>
      </c>
      <c r="F49" s="161">
        <v>37</v>
      </c>
      <c r="G49" s="161">
        <v>43</v>
      </c>
      <c r="H49" s="161" t="s">
        <v>406</v>
      </c>
      <c r="I49" s="162" t="s">
        <v>406</v>
      </c>
    </row>
    <row r="50" spans="1:9" x14ac:dyDescent="0.2">
      <c r="A50" s="390"/>
      <c r="B50" s="301" t="s">
        <v>4</v>
      </c>
      <c r="C50" s="301"/>
      <c r="D50" s="161">
        <v>6359</v>
      </c>
      <c r="E50" s="161">
        <v>5216</v>
      </c>
      <c r="F50" s="161" t="s">
        <v>406</v>
      </c>
      <c r="G50" s="161">
        <v>49</v>
      </c>
      <c r="H50" s="161" t="s">
        <v>406</v>
      </c>
      <c r="I50" s="162">
        <v>0</v>
      </c>
    </row>
    <row r="51" spans="1:9" x14ac:dyDescent="0.2">
      <c r="A51" s="390" t="s">
        <v>12</v>
      </c>
      <c r="B51" s="301" t="s">
        <v>3</v>
      </c>
      <c r="C51" s="301"/>
      <c r="D51" s="161">
        <v>123531</v>
      </c>
      <c r="E51" s="161">
        <v>136720</v>
      </c>
      <c r="F51" s="161">
        <v>898</v>
      </c>
      <c r="G51" s="161">
        <v>869</v>
      </c>
      <c r="H51" s="161">
        <v>444</v>
      </c>
      <c r="I51" s="162">
        <v>398</v>
      </c>
    </row>
    <row r="52" spans="1:9" x14ac:dyDescent="0.2">
      <c r="A52" s="390"/>
      <c r="B52" s="301" t="s">
        <v>117</v>
      </c>
      <c r="C52" s="301"/>
      <c r="D52" s="161">
        <v>39840</v>
      </c>
      <c r="E52" s="161">
        <v>44295</v>
      </c>
      <c r="F52" s="161">
        <v>292</v>
      </c>
      <c r="G52" s="161">
        <v>279</v>
      </c>
      <c r="H52" s="161">
        <v>79</v>
      </c>
      <c r="I52" s="162">
        <v>68</v>
      </c>
    </row>
    <row r="53" spans="1:9" x14ac:dyDescent="0.2">
      <c r="A53" s="390"/>
      <c r="B53" s="301" t="s">
        <v>116</v>
      </c>
      <c r="C53" s="301"/>
      <c r="D53" s="161">
        <v>24334</v>
      </c>
      <c r="E53" s="161">
        <v>26117</v>
      </c>
      <c r="F53" s="161">
        <v>193</v>
      </c>
      <c r="G53" s="161">
        <v>186</v>
      </c>
      <c r="H53" s="161">
        <v>122</v>
      </c>
      <c r="I53" s="162">
        <v>136</v>
      </c>
    </row>
    <row r="54" spans="1:9" x14ac:dyDescent="0.2">
      <c r="A54" s="390"/>
      <c r="B54" s="301" t="s">
        <v>115</v>
      </c>
      <c r="C54" s="301"/>
      <c r="D54" s="161">
        <v>26565</v>
      </c>
      <c r="E54" s="161">
        <v>29879</v>
      </c>
      <c r="F54" s="161">
        <v>163</v>
      </c>
      <c r="G54" s="161">
        <v>150</v>
      </c>
      <c r="H54" s="161">
        <v>67</v>
      </c>
      <c r="I54" s="162">
        <v>57</v>
      </c>
    </row>
    <row r="55" spans="1:9" x14ac:dyDescent="0.2">
      <c r="A55" s="390"/>
      <c r="B55" s="301" t="s">
        <v>114</v>
      </c>
      <c r="C55" s="301"/>
      <c r="D55" s="161">
        <v>1978</v>
      </c>
      <c r="E55" s="161">
        <v>2165</v>
      </c>
      <c r="F55" s="161">
        <v>13</v>
      </c>
      <c r="G55" s="161">
        <v>14</v>
      </c>
      <c r="H55" s="161" t="s">
        <v>406</v>
      </c>
      <c r="I55" s="162" t="s">
        <v>406</v>
      </c>
    </row>
    <row r="56" spans="1:9" x14ac:dyDescent="0.2">
      <c r="A56" s="390"/>
      <c r="B56" s="301" t="s">
        <v>113</v>
      </c>
      <c r="C56" s="301"/>
      <c r="D56" s="161">
        <v>28286</v>
      </c>
      <c r="E56" s="161">
        <v>30993</v>
      </c>
      <c r="F56" s="161">
        <v>214</v>
      </c>
      <c r="G56" s="161">
        <v>221</v>
      </c>
      <c r="H56" s="161">
        <v>165</v>
      </c>
      <c r="I56" s="162">
        <v>128</v>
      </c>
    </row>
    <row r="57" spans="1:9" x14ac:dyDescent="0.2">
      <c r="A57" s="390"/>
      <c r="B57" s="301" t="s">
        <v>6</v>
      </c>
      <c r="C57" s="301"/>
      <c r="D57" s="161">
        <v>59642</v>
      </c>
      <c r="E57" s="161">
        <v>64903</v>
      </c>
      <c r="F57" s="161">
        <v>490</v>
      </c>
      <c r="G57" s="161">
        <v>524</v>
      </c>
      <c r="H57" s="161">
        <v>303</v>
      </c>
      <c r="I57" s="162">
        <v>283</v>
      </c>
    </row>
    <row r="58" spans="1:9" x14ac:dyDescent="0.2">
      <c r="A58" s="390"/>
      <c r="B58" s="301" t="s">
        <v>7</v>
      </c>
      <c r="C58" s="301"/>
      <c r="D58" s="161">
        <v>49631</v>
      </c>
      <c r="E58" s="161">
        <v>55578</v>
      </c>
      <c r="F58" s="161">
        <v>306</v>
      </c>
      <c r="G58" s="161">
        <v>265</v>
      </c>
      <c r="H58" s="161">
        <v>111</v>
      </c>
      <c r="I58" s="162">
        <v>88</v>
      </c>
    </row>
    <row r="59" spans="1:9" x14ac:dyDescent="0.2">
      <c r="A59" s="390"/>
      <c r="B59" s="301" t="s">
        <v>8</v>
      </c>
      <c r="C59" s="301"/>
      <c r="D59" s="161">
        <v>5359</v>
      </c>
      <c r="E59" s="161">
        <v>5852</v>
      </c>
      <c r="F59" s="161">
        <v>22</v>
      </c>
      <c r="G59" s="161">
        <v>21</v>
      </c>
      <c r="H59" s="161">
        <v>7</v>
      </c>
      <c r="I59" s="162">
        <v>14</v>
      </c>
    </row>
    <row r="60" spans="1:9" x14ac:dyDescent="0.2">
      <c r="A60" s="390"/>
      <c r="B60" s="301" t="s">
        <v>9</v>
      </c>
      <c r="C60" s="301"/>
      <c r="D60" s="161">
        <v>6371</v>
      </c>
      <c r="E60" s="161">
        <v>7116</v>
      </c>
      <c r="F60" s="161">
        <v>57</v>
      </c>
      <c r="G60" s="161">
        <v>40</v>
      </c>
      <c r="H60" s="161">
        <v>13</v>
      </c>
      <c r="I60" s="162">
        <v>6</v>
      </c>
    </row>
    <row r="61" spans="1:9" x14ac:dyDescent="0.2">
      <c r="A61" s="390"/>
      <c r="B61" s="301" t="s">
        <v>4</v>
      </c>
      <c r="C61" s="301"/>
      <c r="D61" s="161">
        <v>2528</v>
      </c>
      <c r="E61" s="161">
        <v>3271</v>
      </c>
      <c r="F61" s="161">
        <v>23</v>
      </c>
      <c r="G61" s="161">
        <v>19</v>
      </c>
      <c r="H61" s="161" t="s">
        <v>406</v>
      </c>
      <c r="I61" s="162" t="s">
        <v>406</v>
      </c>
    </row>
    <row r="62" spans="1:9" x14ac:dyDescent="0.2">
      <c r="A62" s="390" t="s">
        <v>100</v>
      </c>
      <c r="B62" s="301" t="s">
        <v>3</v>
      </c>
      <c r="C62" s="301"/>
      <c r="D62" s="161">
        <v>8415</v>
      </c>
      <c r="E62" s="161">
        <v>9334</v>
      </c>
      <c r="F62" s="161">
        <v>18</v>
      </c>
      <c r="G62" s="161">
        <v>29</v>
      </c>
      <c r="H62" s="161">
        <v>45</v>
      </c>
      <c r="I62" s="162">
        <v>46</v>
      </c>
    </row>
    <row r="63" spans="1:9" x14ac:dyDescent="0.2">
      <c r="A63" s="390"/>
      <c r="B63" s="301" t="s">
        <v>117</v>
      </c>
      <c r="C63" s="301"/>
      <c r="D63" s="161">
        <v>3644</v>
      </c>
      <c r="E63" s="161">
        <v>3887</v>
      </c>
      <c r="F63" s="161">
        <v>15</v>
      </c>
      <c r="G63" s="161">
        <v>22</v>
      </c>
      <c r="H63" s="161">
        <v>13</v>
      </c>
      <c r="I63" s="162" t="s">
        <v>406</v>
      </c>
    </row>
    <row r="64" spans="1:9" x14ac:dyDescent="0.2">
      <c r="A64" s="390"/>
      <c r="B64" s="301" t="s">
        <v>116</v>
      </c>
      <c r="C64" s="301"/>
      <c r="D64" s="161">
        <v>1360</v>
      </c>
      <c r="E64" s="161">
        <v>1550</v>
      </c>
      <c r="F64" s="161" t="s">
        <v>406</v>
      </c>
      <c r="G64" s="161" t="s">
        <v>406</v>
      </c>
      <c r="H64" s="161">
        <v>16</v>
      </c>
      <c r="I64" s="162">
        <v>26</v>
      </c>
    </row>
    <row r="65" spans="1:9" x14ac:dyDescent="0.2">
      <c r="A65" s="390"/>
      <c r="B65" s="301" t="s">
        <v>115</v>
      </c>
      <c r="C65" s="301"/>
      <c r="D65" s="161">
        <v>1565</v>
      </c>
      <c r="E65" s="161">
        <v>1780</v>
      </c>
      <c r="F65" s="161">
        <v>0</v>
      </c>
      <c r="G65" s="161" t="s">
        <v>406</v>
      </c>
      <c r="H65" s="161" t="s">
        <v>406</v>
      </c>
      <c r="I65" s="162" t="s">
        <v>406</v>
      </c>
    </row>
    <row r="66" spans="1:9" x14ac:dyDescent="0.2">
      <c r="A66" s="390"/>
      <c r="B66" s="301" t="s">
        <v>114</v>
      </c>
      <c r="C66" s="301"/>
      <c r="D66" s="161">
        <v>59</v>
      </c>
      <c r="E66" s="161">
        <v>66</v>
      </c>
      <c r="F66" s="161">
        <v>0</v>
      </c>
      <c r="G66" s="161">
        <v>0</v>
      </c>
      <c r="H66" s="161" t="s">
        <v>406</v>
      </c>
      <c r="I66" s="162">
        <v>0</v>
      </c>
    </row>
    <row r="67" spans="1:9" x14ac:dyDescent="0.2">
      <c r="A67" s="390"/>
      <c r="B67" s="301" t="s">
        <v>113</v>
      </c>
      <c r="C67" s="301"/>
      <c r="D67" s="161">
        <v>1703</v>
      </c>
      <c r="E67" s="161">
        <v>1950</v>
      </c>
      <c r="F67" s="161" t="s">
        <v>406</v>
      </c>
      <c r="G67" s="161">
        <v>3</v>
      </c>
      <c r="H67" s="161">
        <v>11</v>
      </c>
      <c r="I67" s="162">
        <v>9</v>
      </c>
    </row>
    <row r="68" spans="1:9" x14ac:dyDescent="0.2">
      <c r="A68" s="390"/>
      <c r="B68" s="301" t="s">
        <v>6</v>
      </c>
      <c r="C68" s="301"/>
      <c r="D68" s="161">
        <v>3939</v>
      </c>
      <c r="E68" s="161">
        <v>4338</v>
      </c>
      <c r="F68" s="161">
        <v>14</v>
      </c>
      <c r="G68" s="161">
        <v>21</v>
      </c>
      <c r="H68" s="161">
        <v>33</v>
      </c>
      <c r="I68" s="162">
        <v>35</v>
      </c>
    </row>
    <row r="69" spans="1:9" x14ac:dyDescent="0.2">
      <c r="A69" s="390"/>
      <c r="B69" s="301" t="s">
        <v>7</v>
      </c>
      <c r="C69" s="301"/>
      <c r="D69" s="161">
        <v>3868</v>
      </c>
      <c r="E69" s="161">
        <v>4321</v>
      </c>
      <c r="F69" s="161">
        <v>4</v>
      </c>
      <c r="G69" s="161">
        <v>7</v>
      </c>
      <c r="H69" s="161" t="s">
        <v>406</v>
      </c>
      <c r="I69" s="162" t="s">
        <v>406</v>
      </c>
    </row>
    <row r="70" spans="1:9" x14ac:dyDescent="0.2">
      <c r="A70" s="390"/>
      <c r="B70" s="301" t="s">
        <v>8</v>
      </c>
      <c r="C70" s="301"/>
      <c r="D70" s="161">
        <v>306</v>
      </c>
      <c r="E70" s="161">
        <v>365</v>
      </c>
      <c r="F70" s="161">
        <v>0</v>
      </c>
      <c r="G70" s="161">
        <v>0</v>
      </c>
      <c r="H70" s="161" t="s">
        <v>406</v>
      </c>
      <c r="I70" s="162" t="s">
        <v>406</v>
      </c>
    </row>
    <row r="71" spans="1:9" x14ac:dyDescent="0.2">
      <c r="A71" s="390"/>
      <c r="B71" s="301" t="s">
        <v>9</v>
      </c>
      <c r="C71" s="301"/>
      <c r="D71" s="161">
        <v>218</v>
      </c>
      <c r="E71" s="161">
        <v>209</v>
      </c>
      <c r="F71" s="161">
        <v>0</v>
      </c>
      <c r="G71" s="161">
        <v>0</v>
      </c>
      <c r="H71" s="161" t="s">
        <v>406</v>
      </c>
      <c r="I71" s="162">
        <v>0</v>
      </c>
    </row>
    <row r="72" spans="1:9" x14ac:dyDescent="0.2">
      <c r="A72" s="390"/>
      <c r="B72" s="301" t="s">
        <v>4</v>
      </c>
      <c r="C72" s="301"/>
      <c r="D72" s="161">
        <v>84</v>
      </c>
      <c r="E72" s="161">
        <v>101</v>
      </c>
      <c r="F72" s="161">
        <v>0</v>
      </c>
      <c r="G72" s="161" t="s">
        <v>406</v>
      </c>
      <c r="H72" s="161">
        <v>0</v>
      </c>
      <c r="I72" s="162" t="s">
        <v>406</v>
      </c>
    </row>
    <row r="73" spans="1:9" x14ac:dyDescent="0.2">
      <c r="A73" s="390" t="s">
        <v>13</v>
      </c>
      <c r="B73" s="301" t="s">
        <v>3</v>
      </c>
      <c r="C73" s="301"/>
      <c r="D73" s="161">
        <v>19468</v>
      </c>
      <c r="E73" s="161">
        <v>21512</v>
      </c>
      <c r="F73" s="161">
        <v>495</v>
      </c>
      <c r="G73" s="161">
        <v>499</v>
      </c>
      <c r="H73" s="161">
        <v>62</v>
      </c>
      <c r="I73" s="162">
        <v>59</v>
      </c>
    </row>
    <row r="74" spans="1:9" x14ac:dyDescent="0.2">
      <c r="A74" s="390"/>
      <c r="B74" s="301" t="s">
        <v>117</v>
      </c>
      <c r="C74" s="301"/>
      <c r="D74" s="161">
        <v>7322</v>
      </c>
      <c r="E74" s="161">
        <v>8246</v>
      </c>
      <c r="F74" s="161">
        <v>158</v>
      </c>
      <c r="G74" s="161">
        <v>152</v>
      </c>
      <c r="H74" s="161">
        <v>10</v>
      </c>
      <c r="I74" s="162">
        <v>16</v>
      </c>
    </row>
    <row r="75" spans="1:9" x14ac:dyDescent="0.2">
      <c r="A75" s="390"/>
      <c r="B75" s="301" t="s">
        <v>116</v>
      </c>
      <c r="C75" s="301"/>
      <c r="D75" s="161">
        <v>3527</v>
      </c>
      <c r="E75" s="161">
        <v>3775</v>
      </c>
      <c r="F75" s="161">
        <v>104</v>
      </c>
      <c r="G75" s="161">
        <v>102</v>
      </c>
      <c r="H75" s="161">
        <v>14</v>
      </c>
      <c r="I75" s="162">
        <v>21</v>
      </c>
    </row>
    <row r="76" spans="1:9" x14ac:dyDescent="0.2">
      <c r="A76" s="390"/>
      <c r="B76" s="301" t="s">
        <v>115</v>
      </c>
      <c r="C76" s="301"/>
      <c r="D76" s="161">
        <v>3753</v>
      </c>
      <c r="E76" s="161">
        <v>4129</v>
      </c>
      <c r="F76" s="161">
        <v>100</v>
      </c>
      <c r="G76" s="161">
        <v>92</v>
      </c>
      <c r="H76" s="161">
        <v>17</v>
      </c>
      <c r="I76" s="162">
        <v>9</v>
      </c>
    </row>
    <row r="77" spans="1:9" x14ac:dyDescent="0.2">
      <c r="A77" s="390"/>
      <c r="B77" s="301" t="s">
        <v>114</v>
      </c>
      <c r="C77" s="301"/>
      <c r="D77" s="161">
        <v>191</v>
      </c>
      <c r="E77" s="161">
        <v>219</v>
      </c>
      <c r="F77" s="161">
        <v>5</v>
      </c>
      <c r="G77" s="161" t="s">
        <v>406</v>
      </c>
      <c r="H77" s="161">
        <v>0</v>
      </c>
      <c r="I77" s="162">
        <v>0</v>
      </c>
    </row>
    <row r="78" spans="1:9" x14ac:dyDescent="0.2">
      <c r="A78" s="390"/>
      <c r="B78" s="301" t="s">
        <v>113</v>
      </c>
      <c r="C78" s="301"/>
      <c r="D78" s="161">
        <v>4140</v>
      </c>
      <c r="E78" s="161">
        <v>4449</v>
      </c>
      <c r="F78" s="161">
        <v>115</v>
      </c>
      <c r="G78" s="161">
        <v>135</v>
      </c>
      <c r="H78" s="161">
        <v>15</v>
      </c>
      <c r="I78" s="162">
        <v>11</v>
      </c>
    </row>
    <row r="79" spans="1:9" x14ac:dyDescent="0.2">
      <c r="A79" s="390"/>
      <c r="B79" s="301" t="s">
        <v>6</v>
      </c>
      <c r="C79" s="301"/>
      <c r="D79" s="161">
        <v>9494</v>
      </c>
      <c r="E79" s="161">
        <v>10420</v>
      </c>
      <c r="F79" s="161">
        <v>282</v>
      </c>
      <c r="G79" s="161">
        <v>321</v>
      </c>
      <c r="H79" s="161">
        <v>27</v>
      </c>
      <c r="I79" s="162">
        <v>34</v>
      </c>
    </row>
    <row r="80" spans="1:9" x14ac:dyDescent="0.2">
      <c r="A80" s="390"/>
      <c r="B80" s="301" t="s">
        <v>7</v>
      </c>
      <c r="C80" s="301"/>
      <c r="D80" s="161">
        <v>8153</v>
      </c>
      <c r="E80" s="161">
        <v>9076</v>
      </c>
      <c r="F80" s="161">
        <v>165</v>
      </c>
      <c r="G80" s="161">
        <v>139</v>
      </c>
      <c r="H80" s="161">
        <v>23</v>
      </c>
      <c r="I80" s="162">
        <v>19</v>
      </c>
    </row>
    <row r="81" spans="1:9" x14ac:dyDescent="0.2">
      <c r="A81" s="390"/>
      <c r="B81" s="301" t="s">
        <v>8</v>
      </c>
      <c r="C81" s="301"/>
      <c r="D81" s="161">
        <v>742</v>
      </c>
      <c r="E81" s="161">
        <v>759</v>
      </c>
      <c r="F81" s="161">
        <v>12</v>
      </c>
      <c r="G81" s="161">
        <v>11</v>
      </c>
      <c r="H81" s="161">
        <v>3</v>
      </c>
      <c r="I81" s="162" t="s">
        <v>406</v>
      </c>
    </row>
    <row r="82" spans="1:9" x14ac:dyDescent="0.2">
      <c r="A82" s="390"/>
      <c r="B82" s="301" t="s">
        <v>9</v>
      </c>
      <c r="C82" s="301"/>
      <c r="D82" s="161">
        <v>544</v>
      </c>
      <c r="E82" s="161">
        <v>563</v>
      </c>
      <c r="F82" s="161">
        <v>23</v>
      </c>
      <c r="G82" s="161">
        <v>15</v>
      </c>
      <c r="H82" s="161">
        <v>3</v>
      </c>
      <c r="I82" s="162" t="s">
        <v>406</v>
      </c>
    </row>
    <row r="83" spans="1:9" x14ac:dyDescent="0.2">
      <c r="A83" s="390"/>
      <c r="B83" s="301" t="s">
        <v>4</v>
      </c>
      <c r="C83" s="301"/>
      <c r="D83" s="161">
        <v>535</v>
      </c>
      <c r="E83" s="161">
        <v>694</v>
      </c>
      <c r="F83" s="161">
        <v>13</v>
      </c>
      <c r="G83" s="161" t="s">
        <v>406</v>
      </c>
      <c r="H83" s="161">
        <v>6</v>
      </c>
      <c r="I83" s="162" t="s">
        <v>406</v>
      </c>
    </row>
    <row r="84" spans="1:9" x14ac:dyDescent="0.2">
      <c r="A84" s="390" t="s">
        <v>14</v>
      </c>
      <c r="B84" s="301" t="s">
        <v>3</v>
      </c>
      <c r="C84" s="301"/>
      <c r="D84" s="161">
        <v>6521</v>
      </c>
      <c r="E84" s="161">
        <v>7272</v>
      </c>
      <c r="F84" s="161">
        <v>27</v>
      </c>
      <c r="G84" s="161">
        <v>20</v>
      </c>
      <c r="H84" s="161">
        <v>58</v>
      </c>
      <c r="I84" s="162">
        <v>35</v>
      </c>
    </row>
    <row r="85" spans="1:9" x14ac:dyDescent="0.2">
      <c r="A85" s="390"/>
      <c r="B85" s="301" t="s">
        <v>117</v>
      </c>
      <c r="C85" s="301"/>
      <c r="D85" s="161">
        <v>2308</v>
      </c>
      <c r="E85" s="161">
        <v>2521</v>
      </c>
      <c r="F85" s="161" t="s">
        <v>406</v>
      </c>
      <c r="G85" s="161">
        <v>5</v>
      </c>
      <c r="H85" s="161">
        <v>7</v>
      </c>
      <c r="I85" s="162">
        <v>6</v>
      </c>
    </row>
    <row r="86" spans="1:9" x14ac:dyDescent="0.2">
      <c r="A86" s="390"/>
      <c r="B86" s="301" t="s">
        <v>116</v>
      </c>
      <c r="C86" s="301"/>
      <c r="D86" s="161">
        <v>1383</v>
      </c>
      <c r="E86" s="161">
        <v>1425</v>
      </c>
      <c r="F86" s="161">
        <v>9</v>
      </c>
      <c r="G86" s="161">
        <v>6</v>
      </c>
      <c r="H86" s="161">
        <v>18</v>
      </c>
      <c r="I86" s="162">
        <v>11</v>
      </c>
    </row>
    <row r="87" spans="1:9" x14ac:dyDescent="0.2">
      <c r="A87" s="390"/>
      <c r="B87" s="301" t="s">
        <v>115</v>
      </c>
      <c r="C87" s="301"/>
      <c r="D87" s="161">
        <v>1330</v>
      </c>
      <c r="E87" s="161">
        <v>1540</v>
      </c>
      <c r="F87" s="161" t="s">
        <v>406</v>
      </c>
      <c r="G87" s="161">
        <v>4</v>
      </c>
      <c r="H87" s="161">
        <v>11</v>
      </c>
      <c r="I87" s="162">
        <v>12</v>
      </c>
    </row>
    <row r="88" spans="1:9" x14ac:dyDescent="0.2">
      <c r="A88" s="390"/>
      <c r="B88" s="301" t="s">
        <v>114</v>
      </c>
      <c r="C88" s="301"/>
      <c r="D88" s="161">
        <v>69</v>
      </c>
      <c r="E88" s="161">
        <v>76</v>
      </c>
      <c r="F88" s="161">
        <v>0</v>
      </c>
      <c r="G88" s="161">
        <v>0</v>
      </c>
      <c r="H88" s="161">
        <v>0</v>
      </c>
      <c r="I88" s="162">
        <v>0</v>
      </c>
    </row>
    <row r="89" spans="1:9" x14ac:dyDescent="0.2">
      <c r="A89" s="390"/>
      <c r="B89" s="301" t="s">
        <v>113</v>
      </c>
      <c r="C89" s="301"/>
      <c r="D89" s="161">
        <v>1377</v>
      </c>
      <c r="E89" s="161">
        <v>1576</v>
      </c>
      <c r="F89" s="161">
        <v>7</v>
      </c>
      <c r="G89" s="161">
        <v>5</v>
      </c>
      <c r="H89" s="161">
        <v>22</v>
      </c>
      <c r="I89" s="162">
        <v>6</v>
      </c>
    </row>
    <row r="90" spans="1:9" x14ac:dyDescent="0.2">
      <c r="A90" s="390"/>
      <c r="B90" s="301" t="s">
        <v>6</v>
      </c>
      <c r="C90" s="301"/>
      <c r="D90" s="161">
        <v>3050</v>
      </c>
      <c r="E90" s="161">
        <v>3283</v>
      </c>
      <c r="F90" s="161">
        <v>19</v>
      </c>
      <c r="G90" s="161">
        <v>14</v>
      </c>
      <c r="H90" s="161">
        <v>40</v>
      </c>
      <c r="I90" s="162">
        <v>24</v>
      </c>
    </row>
    <row r="91" spans="1:9" x14ac:dyDescent="0.2">
      <c r="A91" s="390"/>
      <c r="B91" s="301" t="s">
        <v>7</v>
      </c>
      <c r="C91" s="301"/>
      <c r="D91" s="161">
        <v>2933</v>
      </c>
      <c r="E91" s="161">
        <v>3300</v>
      </c>
      <c r="F91" s="161" t="s">
        <v>406</v>
      </c>
      <c r="G91" s="161">
        <v>6</v>
      </c>
      <c r="H91" s="161" t="s">
        <v>406</v>
      </c>
      <c r="I91" s="162" t="s">
        <v>406</v>
      </c>
    </row>
    <row r="92" spans="1:9" x14ac:dyDescent="0.2">
      <c r="A92" s="390"/>
      <c r="B92" s="301" t="s">
        <v>8</v>
      </c>
      <c r="C92" s="301"/>
      <c r="D92" s="161">
        <v>264</v>
      </c>
      <c r="E92" s="161">
        <v>319</v>
      </c>
      <c r="F92" s="161" t="s">
        <v>406</v>
      </c>
      <c r="G92" s="161">
        <v>0</v>
      </c>
      <c r="H92" s="161" t="s">
        <v>406</v>
      </c>
      <c r="I92" s="162" t="s">
        <v>406</v>
      </c>
    </row>
    <row r="93" spans="1:9" x14ac:dyDescent="0.2">
      <c r="A93" s="390"/>
      <c r="B93" s="301" t="s">
        <v>9</v>
      </c>
      <c r="C93" s="301"/>
      <c r="D93" s="161">
        <v>220</v>
      </c>
      <c r="E93" s="161">
        <v>236</v>
      </c>
      <c r="F93" s="161">
        <v>0</v>
      </c>
      <c r="G93" s="161">
        <v>0</v>
      </c>
      <c r="H93" s="161">
        <v>0</v>
      </c>
      <c r="I93" s="162">
        <v>0</v>
      </c>
    </row>
    <row r="94" spans="1:9" x14ac:dyDescent="0.2">
      <c r="A94" s="390"/>
      <c r="B94" s="301" t="s">
        <v>4</v>
      </c>
      <c r="C94" s="301"/>
      <c r="D94" s="161">
        <v>54</v>
      </c>
      <c r="E94" s="161">
        <v>134</v>
      </c>
      <c r="F94" s="161">
        <v>0</v>
      </c>
      <c r="G94" s="161">
        <v>0</v>
      </c>
      <c r="H94" s="161">
        <v>0</v>
      </c>
      <c r="I94" s="162">
        <v>0</v>
      </c>
    </row>
    <row r="95" spans="1:9" x14ac:dyDescent="0.2">
      <c r="A95" s="390" t="s">
        <v>15</v>
      </c>
      <c r="B95" s="301" t="s">
        <v>3</v>
      </c>
      <c r="C95" s="301"/>
      <c r="D95" s="161">
        <v>6275</v>
      </c>
      <c r="E95" s="161">
        <v>6873</v>
      </c>
      <c r="F95" s="161">
        <v>24</v>
      </c>
      <c r="G95" s="161">
        <v>22</v>
      </c>
      <c r="H95" s="161">
        <v>40</v>
      </c>
      <c r="I95" s="162">
        <v>35</v>
      </c>
    </row>
    <row r="96" spans="1:9" x14ac:dyDescent="0.2">
      <c r="A96" s="390"/>
      <c r="B96" s="301" t="s">
        <v>117</v>
      </c>
      <c r="C96" s="301"/>
      <c r="D96" s="161">
        <v>2300</v>
      </c>
      <c r="E96" s="161">
        <v>2503</v>
      </c>
      <c r="F96" s="161">
        <v>12</v>
      </c>
      <c r="G96" s="161">
        <v>13</v>
      </c>
      <c r="H96" s="161">
        <v>11</v>
      </c>
      <c r="I96" s="162">
        <v>8</v>
      </c>
    </row>
    <row r="97" spans="1:9" x14ac:dyDescent="0.2">
      <c r="A97" s="390"/>
      <c r="B97" s="301" t="s">
        <v>116</v>
      </c>
      <c r="C97" s="301"/>
      <c r="D97" s="161">
        <v>1113</v>
      </c>
      <c r="E97" s="161">
        <v>1167</v>
      </c>
      <c r="F97" s="161">
        <v>5</v>
      </c>
      <c r="G97" s="161">
        <v>5</v>
      </c>
      <c r="H97" s="161">
        <v>8</v>
      </c>
      <c r="I97" s="162">
        <v>8</v>
      </c>
    </row>
    <row r="98" spans="1:9" x14ac:dyDescent="0.2">
      <c r="A98" s="390"/>
      <c r="B98" s="301" t="s">
        <v>115</v>
      </c>
      <c r="C98" s="301"/>
      <c r="D98" s="161">
        <v>1206</v>
      </c>
      <c r="E98" s="161">
        <v>1410</v>
      </c>
      <c r="F98" s="161" t="s">
        <v>406</v>
      </c>
      <c r="G98" s="161" t="s">
        <v>406</v>
      </c>
      <c r="H98" s="161">
        <v>3</v>
      </c>
      <c r="I98" s="162">
        <v>6</v>
      </c>
    </row>
    <row r="99" spans="1:9" x14ac:dyDescent="0.2">
      <c r="A99" s="390"/>
      <c r="B99" s="301" t="s">
        <v>114</v>
      </c>
      <c r="C99" s="301"/>
      <c r="D99" s="161">
        <v>45</v>
      </c>
      <c r="E99" s="161">
        <v>38</v>
      </c>
      <c r="F99" s="161" t="s">
        <v>406</v>
      </c>
      <c r="G99" s="161">
        <v>0</v>
      </c>
      <c r="H99" s="161">
        <v>0</v>
      </c>
      <c r="I99" s="162">
        <v>0</v>
      </c>
    </row>
    <row r="100" spans="1:9" x14ac:dyDescent="0.2">
      <c r="A100" s="390"/>
      <c r="B100" s="301" t="s">
        <v>113</v>
      </c>
      <c r="C100" s="301"/>
      <c r="D100" s="161">
        <v>1548</v>
      </c>
      <c r="E100" s="161">
        <v>1681</v>
      </c>
      <c r="F100" s="161">
        <v>3</v>
      </c>
      <c r="G100" s="161" t="s">
        <v>406</v>
      </c>
      <c r="H100" s="161">
        <v>17</v>
      </c>
      <c r="I100" s="162">
        <v>12</v>
      </c>
    </row>
    <row r="101" spans="1:9" x14ac:dyDescent="0.2">
      <c r="A101" s="390"/>
      <c r="B101" s="301" t="s">
        <v>6</v>
      </c>
      <c r="C101" s="301"/>
      <c r="D101" s="161">
        <v>3048</v>
      </c>
      <c r="E101" s="161">
        <v>3174</v>
      </c>
      <c r="F101" s="161">
        <v>10</v>
      </c>
      <c r="G101" s="161" t="s">
        <v>406</v>
      </c>
      <c r="H101" s="161">
        <v>31</v>
      </c>
      <c r="I101" s="162">
        <v>24</v>
      </c>
    </row>
    <row r="102" spans="1:9" x14ac:dyDescent="0.2">
      <c r="A102" s="390"/>
      <c r="B102" s="301" t="s">
        <v>7</v>
      </c>
      <c r="C102" s="301"/>
      <c r="D102" s="161">
        <v>2746</v>
      </c>
      <c r="E102" s="161">
        <v>3204</v>
      </c>
      <c r="F102" s="161">
        <v>11</v>
      </c>
      <c r="G102" s="161">
        <v>11</v>
      </c>
      <c r="H102" s="161">
        <v>8</v>
      </c>
      <c r="I102" s="162" t="s">
        <v>406</v>
      </c>
    </row>
    <row r="103" spans="1:9" x14ac:dyDescent="0.2">
      <c r="A103" s="390"/>
      <c r="B103" s="301" t="s">
        <v>8</v>
      </c>
      <c r="C103" s="301"/>
      <c r="D103" s="161">
        <v>242</v>
      </c>
      <c r="E103" s="161">
        <v>254</v>
      </c>
      <c r="F103" s="161" t="s">
        <v>406</v>
      </c>
      <c r="G103" s="161" t="s">
        <v>406</v>
      </c>
      <c r="H103" s="161">
        <v>0</v>
      </c>
      <c r="I103" s="162" t="s">
        <v>406</v>
      </c>
    </row>
    <row r="104" spans="1:9" x14ac:dyDescent="0.2">
      <c r="A104" s="390"/>
      <c r="B104" s="301" t="s">
        <v>9</v>
      </c>
      <c r="C104" s="301"/>
      <c r="D104" s="161">
        <v>176</v>
      </c>
      <c r="E104" s="161">
        <v>167</v>
      </c>
      <c r="F104" s="161">
        <v>0</v>
      </c>
      <c r="G104" s="161">
        <v>0</v>
      </c>
      <c r="H104" s="161">
        <v>0</v>
      </c>
      <c r="I104" s="162">
        <v>0</v>
      </c>
    </row>
    <row r="105" spans="1:9" x14ac:dyDescent="0.2">
      <c r="A105" s="390"/>
      <c r="B105" s="301" t="s">
        <v>4</v>
      </c>
      <c r="C105" s="301"/>
      <c r="D105" s="161">
        <v>63</v>
      </c>
      <c r="E105" s="161">
        <v>74</v>
      </c>
      <c r="F105" s="161" t="s">
        <v>406</v>
      </c>
      <c r="G105" s="161">
        <v>0</v>
      </c>
      <c r="H105" s="161" t="s">
        <v>406</v>
      </c>
      <c r="I105" s="162" t="s">
        <v>406</v>
      </c>
    </row>
    <row r="106" spans="1:9" x14ac:dyDescent="0.2">
      <c r="A106" s="390" t="s">
        <v>16</v>
      </c>
      <c r="B106" s="301" t="s">
        <v>3</v>
      </c>
      <c r="C106" s="301"/>
      <c r="D106" s="161">
        <v>8237</v>
      </c>
      <c r="E106" s="161">
        <v>9312</v>
      </c>
      <c r="F106" s="161">
        <v>23</v>
      </c>
      <c r="G106" s="161">
        <v>18</v>
      </c>
      <c r="H106" s="161">
        <v>20</v>
      </c>
      <c r="I106" s="162">
        <v>28</v>
      </c>
    </row>
    <row r="107" spans="1:9" x14ac:dyDescent="0.2">
      <c r="A107" s="390"/>
      <c r="B107" s="301" t="s">
        <v>117</v>
      </c>
      <c r="C107" s="301"/>
      <c r="D107" s="161">
        <v>2857</v>
      </c>
      <c r="E107" s="161">
        <v>3349</v>
      </c>
      <c r="F107" s="161" t="s">
        <v>406</v>
      </c>
      <c r="G107" s="161">
        <v>5</v>
      </c>
      <c r="H107" s="161">
        <v>4</v>
      </c>
      <c r="I107" s="162">
        <v>6</v>
      </c>
    </row>
    <row r="108" spans="1:9" x14ac:dyDescent="0.2">
      <c r="A108" s="390"/>
      <c r="B108" s="301" t="s">
        <v>116</v>
      </c>
      <c r="C108" s="301"/>
      <c r="D108" s="161">
        <v>1355</v>
      </c>
      <c r="E108" s="161">
        <v>1456</v>
      </c>
      <c r="F108" s="161" t="s">
        <v>406</v>
      </c>
      <c r="G108" s="161">
        <v>3</v>
      </c>
      <c r="H108" s="161">
        <v>5</v>
      </c>
      <c r="I108" s="162">
        <v>6</v>
      </c>
    </row>
    <row r="109" spans="1:9" x14ac:dyDescent="0.2">
      <c r="A109" s="390"/>
      <c r="B109" s="301" t="s">
        <v>115</v>
      </c>
      <c r="C109" s="301"/>
      <c r="D109" s="161">
        <v>1727</v>
      </c>
      <c r="E109" s="161">
        <v>1972</v>
      </c>
      <c r="F109" s="161">
        <v>5</v>
      </c>
      <c r="G109" s="161" t="s">
        <v>406</v>
      </c>
      <c r="H109" s="161">
        <v>3</v>
      </c>
      <c r="I109" s="162">
        <v>4</v>
      </c>
    </row>
    <row r="110" spans="1:9" x14ac:dyDescent="0.2">
      <c r="A110" s="390"/>
      <c r="B110" s="301" t="s">
        <v>114</v>
      </c>
      <c r="C110" s="301"/>
      <c r="D110" s="161">
        <v>101</v>
      </c>
      <c r="E110" s="161">
        <v>112</v>
      </c>
      <c r="F110" s="161">
        <v>0</v>
      </c>
      <c r="G110" s="161" t="s">
        <v>406</v>
      </c>
      <c r="H110" s="161">
        <v>0</v>
      </c>
      <c r="I110" s="162">
        <v>0</v>
      </c>
    </row>
    <row r="111" spans="1:9" x14ac:dyDescent="0.2">
      <c r="A111" s="390"/>
      <c r="B111" s="301" t="s">
        <v>113</v>
      </c>
      <c r="C111" s="301"/>
      <c r="D111" s="161">
        <v>2079</v>
      </c>
      <c r="E111" s="161">
        <v>2284</v>
      </c>
      <c r="F111" s="161">
        <v>12</v>
      </c>
      <c r="G111" s="161">
        <v>7</v>
      </c>
      <c r="H111" s="161">
        <v>7</v>
      </c>
      <c r="I111" s="162">
        <v>12</v>
      </c>
    </row>
    <row r="112" spans="1:9" x14ac:dyDescent="0.2">
      <c r="A112" s="390"/>
      <c r="B112" s="301" t="s">
        <v>6</v>
      </c>
      <c r="C112" s="301"/>
      <c r="D112" s="161">
        <v>4032</v>
      </c>
      <c r="E112" s="161">
        <v>4487</v>
      </c>
      <c r="F112" s="161" t="s">
        <v>406</v>
      </c>
      <c r="G112" s="161">
        <v>10</v>
      </c>
      <c r="H112" s="161">
        <v>14</v>
      </c>
      <c r="I112" s="162">
        <v>22</v>
      </c>
    </row>
    <row r="113" spans="1:9" x14ac:dyDescent="0.2">
      <c r="A113" s="390"/>
      <c r="B113" s="301" t="s">
        <v>7</v>
      </c>
      <c r="C113" s="301"/>
      <c r="D113" s="161">
        <v>3530</v>
      </c>
      <c r="E113" s="161">
        <v>4059</v>
      </c>
      <c r="F113" s="161">
        <v>12</v>
      </c>
      <c r="G113" s="161" t="s">
        <v>406</v>
      </c>
      <c r="H113" s="161" t="s">
        <v>406</v>
      </c>
      <c r="I113" s="162">
        <v>3</v>
      </c>
    </row>
    <row r="114" spans="1:9" x14ac:dyDescent="0.2">
      <c r="A114" s="390"/>
      <c r="B114" s="301" t="s">
        <v>8</v>
      </c>
      <c r="C114" s="301"/>
      <c r="D114" s="161">
        <v>273</v>
      </c>
      <c r="E114" s="161">
        <v>321</v>
      </c>
      <c r="F114" s="161">
        <v>0</v>
      </c>
      <c r="G114" s="161">
        <v>0</v>
      </c>
      <c r="H114" s="161">
        <v>0</v>
      </c>
      <c r="I114" s="162">
        <v>3</v>
      </c>
    </row>
    <row r="115" spans="1:9" x14ac:dyDescent="0.2">
      <c r="A115" s="390"/>
      <c r="B115" s="301" t="s">
        <v>9</v>
      </c>
      <c r="C115" s="301"/>
      <c r="D115" s="161">
        <v>284</v>
      </c>
      <c r="E115" s="161">
        <v>306</v>
      </c>
      <c r="F115" s="161" t="s">
        <v>406</v>
      </c>
      <c r="G115" s="161" t="s">
        <v>406</v>
      </c>
      <c r="H115" s="161" t="s">
        <v>406</v>
      </c>
      <c r="I115" s="162">
        <v>0</v>
      </c>
    </row>
    <row r="116" spans="1:9" x14ac:dyDescent="0.2">
      <c r="A116" s="390"/>
      <c r="B116" s="301" t="s">
        <v>4</v>
      </c>
      <c r="C116" s="301"/>
      <c r="D116" s="161">
        <v>118</v>
      </c>
      <c r="E116" s="161">
        <v>139</v>
      </c>
      <c r="F116" s="161">
        <v>0</v>
      </c>
      <c r="G116" s="161">
        <v>0</v>
      </c>
      <c r="H116" s="161" t="s">
        <v>406</v>
      </c>
      <c r="I116" s="162">
        <v>0</v>
      </c>
    </row>
    <row r="117" spans="1:9" x14ac:dyDescent="0.2">
      <c r="A117" s="390" t="s">
        <v>362</v>
      </c>
      <c r="B117" s="301" t="s">
        <v>3</v>
      </c>
      <c r="C117" s="301"/>
      <c r="D117" s="161">
        <v>8297</v>
      </c>
      <c r="E117" s="161">
        <v>9301</v>
      </c>
      <c r="F117" s="161">
        <v>24</v>
      </c>
      <c r="G117" s="161">
        <v>24</v>
      </c>
      <c r="H117" s="161">
        <v>66</v>
      </c>
      <c r="I117" s="162">
        <v>52</v>
      </c>
    </row>
    <row r="118" spans="1:9" x14ac:dyDescent="0.2">
      <c r="A118" s="390"/>
      <c r="B118" s="301" t="s">
        <v>117</v>
      </c>
      <c r="C118" s="301"/>
      <c r="D118" s="161">
        <v>2465</v>
      </c>
      <c r="E118" s="161">
        <v>2772</v>
      </c>
      <c r="F118" s="161">
        <v>12</v>
      </c>
      <c r="G118" s="161">
        <v>8</v>
      </c>
      <c r="H118" s="161">
        <v>13</v>
      </c>
      <c r="I118" s="162">
        <v>8</v>
      </c>
    </row>
    <row r="119" spans="1:9" x14ac:dyDescent="0.2">
      <c r="A119" s="390"/>
      <c r="B119" s="301" t="s">
        <v>116</v>
      </c>
      <c r="C119" s="301"/>
      <c r="D119" s="161">
        <v>1674</v>
      </c>
      <c r="E119" s="161">
        <v>1803</v>
      </c>
      <c r="F119" s="161">
        <v>7</v>
      </c>
      <c r="G119" s="161">
        <v>10</v>
      </c>
      <c r="H119" s="161">
        <v>15</v>
      </c>
      <c r="I119" s="162">
        <v>14</v>
      </c>
    </row>
    <row r="120" spans="1:9" x14ac:dyDescent="0.2">
      <c r="A120" s="390"/>
      <c r="B120" s="301" t="s">
        <v>115</v>
      </c>
      <c r="C120" s="301"/>
      <c r="D120" s="161">
        <v>2027</v>
      </c>
      <c r="E120" s="161">
        <v>2389</v>
      </c>
      <c r="F120" s="161" t="s">
        <v>406</v>
      </c>
      <c r="G120" s="161" t="s">
        <v>406</v>
      </c>
      <c r="H120" s="161">
        <v>12</v>
      </c>
      <c r="I120" s="162">
        <v>7</v>
      </c>
    </row>
    <row r="121" spans="1:9" x14ac:dyDescent="0.2">
      <c r="A121" s="390"/>
      <c r="B121" s="301" t="s">
        <v>114</v>
      </c>
      <c r="C121" s="301"/>
      <c r="D121" s="161">
        <v>127</v>
      </c>
      <c r="E121" s="161">
        <v>151</v>
      </c>
      <c r="F121" s="161" t="s">
        <v>406</v>
      </c>
      <c r="G121" s="161" t="s">
        <v>406</v>
      </c>
      <c r="H121" s="161">
        <v>0</v>
      </c>
      <c r="I121" s="162">
        <v>0</v>
      </c>
    </row>
    <row r="122" spans="1:9" x14ac:dyDescent="0.2">
      <c r="A122" s="390"/>
      <c r="B122" s="301" t="s">
        <v>113</v>
      </c>
      <c r="C122" s="301"/>
      <c r="D122" s="161">
        <v>1960</v>
      </c>
      <c r="E122" s="161">
        <v>2141</v>
      </c>
      <c r="F122" s="161" t="s">
        <v>406</v>
      </c>
      <c r="G122" s="161">
        <v>3</v>
      </c>
      <c r="H122" s="161">
        <v>26</v>
      </c>
      <c r="I122" s="162">
        <v>22</v>
      </c>
    </row>
    <row r="123" spans="1:9" x14ac:dyDescent="0.2">
      <c r="A123" s="390"/>
      <c r="B123" s="301" t="s">
        <v>6</v>
      </c>
      <c r="C123" s="301"/>
      <c r="D123" s="161">
        <v>4463</v>
      </c>
      <c r="E123" s="161">
        <v>4887</v>
      </c>
      <c r="F123" s="161">
        <v>13</v>
      </c>
      <c r="G123" s="161">
        <v>13</v>
      </c>
      <c r="H123" s="161">
        <v>51</v>
      </c>
      <c r="I123" s="162">
        <v>40</v>
      </c>
    </row>
    <row r="124" spans="1:9" x14ac:dyDescent="0.2">
      <c r="A124" s="390"/>
      <c r="B124" s="301" t="s">
        <v>7</v>
      </c>
      <c r="C124" s="301"/>
      <c r="D124" s="161">
        <v>3019</v>
      </c>
      <c r="E124" s="161">
        <v>3487</v>
      </c>
      <c r="F124" s="161" t="s">
        <v>406</v>
      </c>
      <c r="G124" s="161" t="s">
        <v>406</v>
      </c>
      <c r="H124" s="161" t="s">
        <v>406</v>
      </c>
      <c r="I124" s="162" t="s">
        <v>406</v>
      </c>
    </row>
    <row r="125" spans="1:9" x14ac:dyDescent="0.2">
      <c r="A125" s="390"/>
      <c r="B125" s="301" t="s">
        <v>8</v>
      </c>
      <c r="C125" s="301"/>
      <c r="D125" s="161">
        <v>381</v>
      </c>
      <c r="E125" s="161">
        <v>433</v>
      </c>
      <c r="F125" s="161">
        <v>0</v>
      </c>
      <c r="G125" s="161" t="s">
        <v>406</v>
      </c>
      <c r="H125" s="161">
        <v>0</v>
      </c>
      <c r="I125" s="162" t="s">
        <v>406</v>
      </c>
    </row>
    <row r="126" spans="1:9" x14ac:dyDescent="0.2">
      <c r="A126" s="390"/>
      <c r="B126" s="301" t="s">
        <v>9</v>
      </c>
      <c r="C126" s="301"/>
      <c r="D126" s="161">
        <v>390</v>
      </c>
      <c r="E126" s="161">
        <v>449</v>
      </c>
      <c r="F126" s="161" t="s">
        <v>406</v>
      </c>
      <c r="G126" s="161" t="s">
        <v>406</v>
      </c>
      <c r="H126" s="161" t="s">
        <v>406</v>
      </c>
      <c r="I126" s="162" t="s">
        <v>406</v>
      </c>
    </row>
    <row r="127" spans="1:9" x14ac:dyDescent="0.2">
      <c r="A127" s="390"/>
      <c r="B127" s="301" t="s">
        <v>4</v>
      </c>
      <c r="C127" s="301"/>
      <c r="D127" s="161">
        <v>44</v>
      </c>
      <c r="E127" s="161">
        <v>45</v>
      </c>
      <c r="F127" s="161">
        <v>0</v>
      </c>
      <c r="G127" s="161">
        <v>0</v>
      </c>
      <c r="H127" s="161">
        <v>0</v>
      </c>
      <c r="I127" s="162" t="s">
        <v>406</v>
      </c>
    </row>
    <row r="128" spans="1:9" x14ac:dyDescent="0.2">
      <c r="A128" s="390" t="s">
        <v>363</v>
      </c>
      <c r="B128" s="301" t="s">
        <v>3</v>
      </c>
      <c r="C128" s="301"/>
      <c r="D128" s="161">
        <v>17313</v>
      </c>
      <c r="E128" s="161">
        <v>18548</v>
      </c>
      <c r="F128" s="161">
        <v>76</v>
      </c>
      <c r="G128" s="161">
        <v>71</v>
      </c>
      <c r="H128" s="161">
        <v>97</v>
      </c>
      <c r="I128" s="162">
        <v>81</v>
      </c>
    </row>
    <row r="129" spans="1:9" x14ac:dyDescent="0.2">
      <c r="A129" s="390"/>
      <c r="B129" s="301" t="s">
        <v>117</v>
      </c>
      <c r="C129" s="301"/>
      <c r="D129" s="161">
        <v>4624</v>
      </c>
      <c r="E129" s="161">
        <v>5089</v>
      </c>
      <c r="F129" s="161">
        <v>15</v>
      </c>
      <c r="G129" s="161">
        <v>14</v>
      </c>
      <c r="H129" s="161">
        <v>9</v>
      </c>
      <c r="I129" s="162">
        <v>8</v>
      </c>
    </row>
    <row r="130" spans="1:9" x14ac:dyDescent="0.2">
      <c r="A130" s="390"/>
      <c r="B130" s="301" t="s">
        <v>116</v>
      </c>
      <c r="C130" s="301"/>
      <c r="D130" s="161">
        <v>4265</v>
      </c>
      <c r="E130" s="161">
        <v>4429</v>
      </c>
      <c r="F130" s="161">
        <v>27</v>
      </c>
      <c r="G130" s="161">
        <v>20</v>
      </c>
      <c r="H130" s="161">
        <v>29</v>
      </c>
      <c r="I130" s="162">
        <v>30</v>
      </c>
    </row>
    <row r="131" spans="1:9" x14ac:dyDescent="0.2">
      <c r="A131" s="390"/>
      <c r="B131" s="301" t="s">
        <v>115</v>
      </c>
      <c r="C131" s="301"/>
      <c r="D131" s="161">
        <v>4305</v>
      </c>
      <c r="E131" s="161">
        <v>4708</v>
      </c>
      <c r="F131" s="161">
        <v>23</v>
      </c>
      <c r="G131" s="161">
        <v>22</v>
      </c>
      <c r="H131" s="161">
        <v>11</v>
      </c>
      <c r="I131" s="162">
        <v>8</v>
      </c>
    </row>
    <row r="132" spans="1:9" x14ac:dyDescent="0.2">
      <c r="A132" s="390"/>
      <c r="B132" s="301" t="s">
        <v>114</v>
      </c>
      <c r="C132" s="301"/>
      <c r="D132" s="161">
        <v>682</v>
      </c>
      <c r="E132" s="161">
        <v>713</v>
      </c>
      <c r="F132" s="161" t="s">
        <v>406</v>
      </c>
      <c r="G132" s="161">
        <v>6</v>
      </c>
      <c r="H132" s="161">
        <v>0</v>
      </c>
      <c r="I132" s="162" t="s">
        <v>406</v>
      </c>
    </row>
    <row r="133" spans="1:9" x14ac:dyDescent="0.2">
      <c r="A133" s="390"/>
      <c r="B133" s="301" t="s">
        <v>113</v>
      </c>
      <c r="C133" s="301"/>
      <c r="D133" s="161">
        <v>3189</v>
      </c>
      <c r="E133" s="161">
        <v>3349</v>
      </c>
      <c r="F133" s="161" t="s">
        <v>406</v>
      </c>
      <c r="G133" s="161">
        <v>9</v>
      </c>
      <c r="H133" s="161">
        <v>47</v>
      </c>
      <c r="I133" s="162">
        <v>31</v>
      </c>
    </row>
    <row r="134" spans="1:9" x14ac:dyDescent="0.2">
      <c r="A134" s="390"/>
      <c r="B134" s="301" t="s">
        <v>6</v>
      </c>
      <c r="C134" s="301"/>
      <c r="D134" s="161">
        <v>8065</v>
      </c>
      <c r="E134" s="161">
        <v>8419</v>
      </c>
      <c r="F134" s="161">
        <v>30</v>
      </c>
      <c r="G134" s="161">
        <v>34</v>
      </c>
      <c r="H134" s="161">
        <v>71</v>
      </c>
      <c r="I134" s="162">
        <v>60</v>
      </c>
    </row>
    <row r="135" spans="1:9" x14ac:dyDescent="0.2">
      <c r="A135" s="390"/>
      <c r="B135" s="301" t="s">
        <v>7</v>
      </c>
      <c r="C135" s="301"/>
      <c r="D135" s="161">
        <v>6333</v>
      </c>
      <c r="E135" s="161">
        <v>6819</v>
      </c>
      <c r="F135" s="161">
        <v>29</v>
      </c>
      <c r="G135" s="161">
        <v>20</v>
      </c>
      <c r="H135" s="161">
        <v>19</v>
      </c>
      <c r="I135" s="162">
        <v>13</v>
      </c>
    </row>
    <row r="136" spans="1:9" x14ac:dyDescent="0.2">
      <c r="A136" s="390"/>
      <c r="B136" s="301" t="s">
        <v>8</v>
      </c>
      <c r="C136" s="301"/>
      <c r="D136" s="161">
        <v>968</v>
      </c>
      <c r="E136" s="161">
        <v>1039</v>
      </c>
      <c r="F136" s="161">
        <v>5</v>
      </c>
      <c r="G136" s="161">
        <v>4</v>
      </c>
      <c r="H136" s="161" t="s">
        <v>406</v>
      </c>
      <c r="I136" s="162">
        <v>3</v>
      </c>
    </row>
    <row r="137" spans="1:9" x14ac:dyDescent="0.2">
      <c r="A137" s="390"/>
      <c r="B137" s="301" t="s">
        <v>9</v>
      </c>
      <c r="C137" s="301"/>
      <c r="D137" s="161">
        <v>1699</v>
      </c>
      <c r="E137" s="161">
        <v>2011</v>
      </c>
      <c r="F137" s="161">
        <v>12</v>
      </c>
      <c r="G137" s="161">
        <v>13</v>
      </c>
      <c r="H137" s="161" t="s">
        <v>406</v>
      </c>
      <c r="I137" s="162">
        <v>3</v>
      </c>
    </row>
    <row r="138" spans="1:9" x14ac:dyDescent="0.2">
      <c r="A138" s="390"/>
      <c r="B138" s="301" t="s">
        <v>4</v>
      </c>
      <c r="C138" s="301"/>
      <c r="D138" s="161">
        <v>248</v>
      </c>
      <c r="E138" s="161">
        <v>260</v>
      </c>
      <c r="F138" s="161">
        <v>0</v>
      </c>
      <c r="G138" s="161">
        <v>0</v>
      </c>
      <c r="H138" s="161" t="s">
        <v>406</v>
      </c>
      <c r="I138" s="162" t="s">
        <v>406</v>
      </c>
    </row>
    <row r="139" spans="1:9" x14ac:dyDescent="0.2">
      <c r="A139" s="390" t="s">
        <v>364</v>
      </c>
      <c r="B139" s="301" t="s">
        <v>3</v>
      </c>
      <c r="C139" s="301"/>
      <c r="D139" s="161">
        <v>19707</v>
      </c>
      <c r="E139" s="161">
        <v>21771</v>
      </c>
      <c r="F139" s="161">
        <v>107</v>
      </c>
      <c r="G139" s="161">
        <v>116</v>
      </c>
      <c r="H139" s="161">
        <v>19</v>
      </c>
      <c r="I139" s="162">
        <v>30</v>
      </c>
    </row>
    <row r="140" spans="1:9" x14ac:dyDescent="0.2">
      <c r="A140" s="390"/>
      <c r="B140" s="301" t="s">
        <v>117</v>
      </c>
      <c r="C140" s="301"/>
      <c r="D140" s="161">
        <v>4373</v>
      </c>
      <c r="E140" s="161">
        <v>4894</v>
      </c>
      <c r="F140" s="161">
        <v>24</v>
      </c>
      <c r="G140" s="161">
        <v>28</v>
      </c>
      <c r="H140" s="161">
        <v>5</v>
      </c>
      <c r="I140" s="162" t="s">
        <v>406</v>
      </c>
    </row>
    <row r="141" spans="1:9" x14ac:dyDescent="0.2">
      <c r="A141" s="390"/>
      <c r="B141" s="301" t="s">
        <v>116</v>
      </c>
      <c r="C141" s="301"/>
      <c r="D141" s="161">
        <v>4555</v>
      </c>
      <c r="E141" s="161">
        <v>5058</v>
      </c>
      <c r="F141" s="161">
        <v>20</v>
      </c>
      <c r="G141" s="161">
        <v>28</v>
      </c>
      <c r="H141" s="161">
        <v>8</v>
      </c>
      <c r="I141" s="162">
        <v>9</v>
      </c>
    </row>
    <row r="142" spans="1:9" x14ac:dyDescent="0.2">
      <c r="A142" s="390"/>
      <c r="B142" s="301" t="s">
        <v>115</v>
      </c>
      <c r="C142" s="301"/>
      <c r="D142" s="161">
        <v>4874</v>
      </c>
      <c r="E142" s="161">
        <v>5238</v>
      </c>
      <c r="F142" s="161">
        <v>16</v>
      </c>
      <c r="G142" s="161">
        <v>20</v>
      </c>
      <c r="H142" s="161">
        <v>3</v>
      </c>
      <c r="I142" s="162" t="s">
        <v>406</v>
      </c>
    </row>
    <row r="143" spans="1:9" x14ac:dyDescent="0.2">
      <c r="A143" s="390"/>
      <c r="B143" s="301" t="s">
        <v>114</v>
      </c>
      <c r="C143" s="301"/>
      <c r="D143" s="161">
        <v>446</v>
      </c>
      <c r="E143" s="161">
        <v>544</v>
      </c>
      <c r="F143" s="161">
        <v>3</v>
      </c>
      <c r="G143" s="161" t="s">
        <v>406</v>
      </c>
      <c r="H143" s="161">
        <v>0</v>
      </c>
      <c r="I143" s="162">
        <v>0</v>
      </c>
    </row>
    <row r="144" spans="1:9" x14ac:dyDescent="0.2">
      <c r="A144" s="390"/>
      <c r="B144" s="301" t="s">
        <v>113</v>
      </c>
      <c r="C144" s="301"/>
      <c r="D144" s="161">
        <v>5127</v>
      </c>
      <c r="E144" s="161">
        <v>5677</v>
      </c>
      <c r="F144" s="161">
        <v>43</v>
      </c>
      <c r="G144" s="161">
        <v>37</v>
      </c>
      <c r="H144" s="161">
        <v>3</v>
      </c>
      <c r="I144" s="162">
        <v>12</v>
      </c>
    </row>
    <row r="145" spans="1:9" x14ac:dyDescent="0.2">
      <c r="A145" s="390"/>
      <c r="B145" s="301" t="s">
        <v>6</v>
      </c>
      <c r="C145" s="301"/>
      <c r="D145" s="161">
        <v>9247</v>
      </c>
      <c r="E145" s="161">
        <v>10232</v>
      </c>
      <c r="F145" s="161">
        <v>63</v>
      </c>
      <c r="G145" s="161">
        <v>65</v>
      </c>
      <c r="H145" s="161">
        <v>10</v>
      </c>
      <c r="I145" s="162">
        <v>18</v>
      </c>
    </row>
    <row r="146" spans="1:9" x14ac:dyDescent="0.2">
      <c r="A146" s="390"/>
      <c r="B146" s="301" t="s">
        <v>7</v>
      </c>
      <c r="C146" s="301"/>
      <c r="D146" s="161">
        <v>7088</v>
      </c>
      <c r="E146" s="161">
        <v>7800</v>
      </c>
      <c r="F146" s="161">
        <v>29</v>
      </c>
      <c r="G146" s="161">
        <v>38</v>
      </c>
      <c r="H146" s="161" t="s">
        <v>406</v>
      </c>
      <c r="I146" s="162" t="s">
        <v>406</v>
      </c>
    </row>
    <row r="147" spans="1:9" x14ac:dyDescent="0.2">
      <c r="A147" s="390"/>
      <c r="B147" s="301" t="s">
        <v>8</v>
      </c>
      <c r="C147" s="301"/>
      <c r="D147" s="161">
        <v>1133</v>
      </c>
      <c r="E147" s="161">
        <v>1259</v>
      </c>
      <c r="F147" s="161" t="s">
        <v>406</v>
      </c>
      <c r="G147" s="161" t="s">
        <v>406</v>
      </c>
      <c r="H147" s="161">
        <v>0</v>
      </c>
      <c r="I147" s="162" t="s">
        <v>406</v>
      </c>
    </row>
    <row r="148" spans="1:9" x14ac:dyDescent="0.2">
      <c r="A148" s="390"/>
      <c r="B148" s="301" t="s">
        <v>9</v>
      </c>
      <c r="C148" s="301"/>
      <c r="D148" s="161">
        <v>1907</v>
      </c>
      <c r="E148" s="161">
        <v>2120</v>
      </c>
      <c r="F148" s="161" t="s">
        <v>406</v>
      </c>
      <c r="G148" s="161" t="s">
        <v>406</v>
      </c>
      <c r="H148" s="161" t="s">
        <v>406</v>
      </c>
      <c r="I148" s="162">
        <v>0</v>
      </c>
    </row>
    <row r="149" spans="1:9" x14ac:dyDescent="0.2">
      <c r="A149" s="390"/>
      <c r="B149" s="301" t="s">
        <v>4</v>
      </c>
      <c r="C149" s="301"/>
      <c r="D149" s="161">
        <v>332</v>
      </c>
      <c r="E149" s="161">
        <v>360</v>
      </c>
      <c r="F149" s="161" t="s">
        <v>406</v>
      </c>
      <c r="G149" s="161" t="s">
        <v>406</v>
      </c>
      <c r="H149" s="161">
        <v>0</v>
      </c>
      <c r="I149" s="162">
        <v>0</v>
      </c>
    </row>
    <row r="150" spans="1:9" x14ac:dyDescent="0.2">
      <c r="A150" s="390" t="s">
        <v>365</v>
      </c>
      <c r="B150" s="301" t="s">
        <v>3</v>
      </c>
      <c r="C150" s="301"/>
      <c r="D150" s="161">
        <v>14214</v>
      </c>
      <c r="E150" s="161">
        <v>15910</v>
      </c>
      <c r="F150" s="161">
        <v>54</v>
      </c>
      <c r="G150" s="161">
        <v>32</v>
      </c>
      <c r="H150" s="161">
        <v>10</v>
      </c>
      <c r="I150" s="162">
        <v>8</v>
      </c>
    </row>
    <row r="151" spans="1:9" x14ac:dyDescent="0.2">
      <c r="A151" s="390"/>
      <c r="B151" s="301" t="s">
        <v>117</v>
      </c>
      <c r="C151" s="301"/>
      <c r="D151" s="161">
        <v>4640</v>
      </c>
      <c r="E151" s="161">
        <v>5136</v>
      </c>
      <c r="F151" s="161">
        <v>19</v>
      </c>
      <c r="G151" s="161">
        <v>15</v>
      </c>
      <c r="H151" s="161" t="s">
        <v>406</v>
      </c>
      <c r="I151" s="162" t="s">
        <v>406</v>
      </c>
    </row>
    <row r="152" spans="1:9" x14ac:dyDescent="0.2">
      <c r="A152" s="390"/>
      <c r="B152" s="301" t="s">
        <v>116</v>
      </c>
      <c r="C152" s="301"/>
      <c r="D152" s="161">
        <v>2516</v>
      </c>
      <c r="E152" s="161">
        <v>2618</v>
      </c>
      <c r="F152" s="161">
        <v>7</v>
      </c>
      <c r="G152" s="161">
        <v>3</v>
      </c>
      <c r="H152" s="161" t="s">
        <v>406</v>
      </c>
      <c r="I152" s="162" t="s">
        <v>406</v>
      </c>
    </row>
    <row r="153" spans="1:9" x14ac:dyDescent="0.2">
      <c r="A153" s="390"/>
      <c r="B153" s="301" t="s">
        <v>115</v>
      </c>
      <c r="C153" s="301"/>
      <c r="D153" s="161">
        <v>2940</v>
      </c>
      <c r="E153" s="161">
        <v>3304</v>
      </c>
      <c r="F153" s="161">
        <v>8</v>
      </c>
      <c r="G153" s="161">
        <v>4</v>
      </c>
      <c r="H153" s="161" t="s">
        <v>406</v>
      </c>
      <c r="I153" s="162">
        <v>0</v>
      </c>
    </row>
    <row r="154" spans="1:9" x14ac:dyDescent="0.2">
      <c r="A154" s="390"/>
      <c r="B154" s="301" t="s">
        <v>114</v>
      </c>
      <c r="C154" s="301"/>
      <c r="D154" s="161">
        <v>106</v>
      </c>
      <c r="E154" s="161">
        <v>112</v>
      </c>
      <c r="F154" s="161">
        <v>0</v>
      </c>
      <c r="G154" s="161">
        <v>0</v>
      </c>
      <c r="H154" s="161">
        <v>0</v>
      </c>
      <c r="I154" s="162">
        <v>0</v>
      </c>
    </row>
    <row r="155" spans="1:9" x14ac:dyDescent="0.2">
      <c r="A155" s="390"/>
      <c r="B155" s="301" t="s">
        <v>113</v>
      </c>
      <c r="C155" s="301"/>
      <c r="D155" s="161">
        <v>3654</v>
      </c>
      <c r="E155" s="161">
        <v>3981</v>
      </c>
      <c r="F155" s="161">
        <v>16</v>
      </c>
      <c r="G155" s="161">
        <v>9</v>
      </c>
      <c r="H155" s="161">
        <v>5</v>
      </c>
      <c r="I155" s="162">
        <v>3</v>
      </c>
    </row>
    <row r="156" spans="1:9" x14ac:dyDescent="0.2">
      <c r="A156" s="390"/>
      <c r="B156" s="301" t="s">
        <v>6</v>
      </c>
      <c r="C156" s="301"/>
      <c r="D156" s="161">
        <v>7153</v>
      </c>
      <c r="E156" s="161">
        <v>7656</v>
      </c>
      <c r="F156" s="161">
        <v>28</v>
      </c>
      <c r="G156" s="161">
        <v>19</v>
      </c>
      <c r="H156" s="161" t="s">
        <v>406</v>
      </c>
      <c r="I156" s="162">
        <v>5</v>
      </c>
    </row>
    <row r="157" spans="1:9" x14ac:dyDescent="0.2">
      <c r="A157" s="390"/>
      <c r="B157" s="301" t="s">
        <v>7</v>
      </c>
      <c r="C157" s="301"/>
      <c r="D157" s="161">
        <v>5718</v>
      </c>
      <c r="E157" s="161">
        <v>6434</v>
      </c>
      <c r="F157" s="161">
        <v>17</v>
      </c>
      <c r="G157" s="161" t="s">
        <v>406</v>
      </c>
      <c r="H157" s="161" t="s">
        <v>406</v>
      </c>
      <c r="I157" s="162">
        <v>3</v>
      </c>
    </row>
    <row r="158" spans="1:9" x14ac:dyDescent="0.2">
      <c r="A158" s="390"/>
      <c r="B158" s="301" t="s">
        <v>8</v>
      </c>
      <c r="C158" s="301"/>
      <c r="D158" s="161">
        <v>527</v>
      </c>
      <c r="E158" s="161">
        <v>533</v>
      </c>
      <c r="F158" s="161" t="s">
        <v>406</v>
      </c>
      <c r="G158" s="161">
        <v>0</v>
      </c>
      <c r="H158" s="161">
        <v>0</v>
      </c>
      <c r="I158" s="162">
        <v>0</v>
      </c>
    </row>
    <row r="159" spans="1:9" x14ac:dyDescent="0.2">
      <c r="A159" s="390"/>
      <c r="B159" s="301" t="s">
        <v>9</v>
      </c>
      <c r="C159" s="301"/>
      <c r="D159" s="161">
        <v>458</v>
      </c>
      <c r="E159" s="161">
        <v>528</v>
      </c>
      <c r="F159" s="161" t="s">
        <v>406</v>
      </c>
      <c r="G159" s="161" t="s">
        <v>406</v>
      </c>
      <c r="H159" s="161">
        <v>0</v>
      </c>
      <c r="I159" s="162">
        <v>0</v>
      </c>
    </row>
    <row r="160" spans="1:9" x14ac:dyDescent="0.2">
      <c r="A160" s="390"/>
      <c r="B160" s="301" t="s">
        <v>4</v>
      </c>
      <c r="C160" s="301"/>
      <c r="D160" s="161">
        <v>358</v>
      </c>
      <c r="E160" s="161">
        <v>759</v>
      </c>
      <c r="F160" s="161">
        <v>4</v>
      </c>
      <c r="G160" s="161" t="s">
        <v>406</v>
      </c>
      <c r="H160" s="161">
        <v>0</v>
      </c>
      <c r="I160" s="162">
        <v>0</v>
      </c>
    </row>
    <row r="161" spans="1:9" x14ac:dyDescent="0.2">
      <c r="A161" s="390" t="s">
        <v>366</v>
      </c>
      <c r="B161" s="301" t="s">
        <v>3</v>
      </c>
      <c r="C161" s="301"/>
      <c r="D161" s="161">
        <v>7357</v>
      </c>
      <c r="E161" s="161">
        <v>7995</v>
      </c>
      <c r="F161" s="161">
        <v>29</v>
      </c>
      <c r="G161" s="161">
        <v>24</v>
      </c>
      <c r="H161" s="161">
        <v>8</v>
      </c>
      <c r="I161" s="162">
        <v>8</v>
      </c>
    </row>
    <row r="162" spans="1:9" x14ac:dyDescent="0.2">
      <c r="A162" s="390"/>
      <c r="B162" s="301" t="s">
        <v>117</v>
      </c>
      <c r="C162" s="301"/>
      <c r="D162" s="161">
        <v>2487</v>
      </c>
      <c r="E162" s="161">
        <v>2731</v>
      </c>
      <c r="F162" s="161">
        <v>12</v>
      </c>
      <c r="G162" s="161">
        <v>10</v>
      </c>
      <c r="H162" s="161" t="s">
        <v>406</v>
      </c>
      <c r="I162" s="162" t="s">
        <v>406</v>
      </c>
    </row>
    <row r="163" spans="1:9" x14ac:dyDescent="0.2">
      <c r="A163" s="390"/>
      <c r="B163" s="301" t="s">
        <v>116</v>
      </c>
      <c r="C163" s="301"/>
      <c r="D163" s="161">
        <v>1317</v>
      </c>
      <c r="E163" s="161">
        <v>1356</v>
      </c>
      <c r="F163" s="161">
        <v>6</v>
      </c>
      <c r="G163" s="161">
        <v>6</v>
      </c>
      <c r="H163" s="161" t="s">
        <v>406</v>
      </c>
      <c r="I163" s="162" t="s">
        <v>406</v>
      </c>
    </row>
    <row r="164" spans="1:9" x14ac:dyDescent="0.2">
      <c r="A164" s="390"/>
      <c r="B164" s="301" t="s">
        <v>115</v>
      </c>
      <c r="C164" s="301"/>
      <c r="D164" s="161">
        <v>1299</v>
      </c>
      <c r="E164" s="161">
        <v>1535</v>
      </c>
      <c r="F164" s="161" t="s">
        <v>406</v>
      </c>
      <c r="G164" s="161" t="s">
        <v>406</v>
      </c>
      <c r="H164" s="161">
        <v>0</v>
      </c>
      <c r="I164" s="162" t="s">
        <v>406</v>
      </c>
    </row>
    <row r="165" spans="1:9" x14ac:dyDescent="0.2">
      <c r="A165" s="390"/>
      <c r="B165" s="301" t="s">
        <v>114</v>
      </c>
      <c r="C165" s="301"/>
      <c r="D165" s="161">
        <v>78</v>
      </c>
      <c r="E165" s="161">
        <v>69</v>
      </c>
      <c r="F165" s="161">
        <v>0</v>
      </c>
      <c r="G165" s="161">
        <v>0</v>
      </c>
      <c r="H165" s="161">
        <v>0</v>
      </c>
      <c r="I165" s="162">
        <v>0</v>
      </c>
    </row>
    <row r="166" spans="1:9" x14ac:dyDescent="0.2">
      <c r="A166" s="390"/>
      <c r="B166" s="301" t="s">
        <v>113</v>
      </c>
      <c r="C166" s="301"/>
      <c r="D166" s="161">
        <v>1618</v>
      </c>
      <c r="E166" s="161">
        <v>1746</v>
      </c>
      <c r="F166" s="161">
        <v>6</v>
      </c>
      <c r="G166" s="161">
        <v>5</v>
      </c>
      <c r="H166" s="161">
        <v>5</v>
      </c>
      <c r="I166" s="162">
        <v>3</v>
      </c>
    </row>
    <row r="167" spans="1:9" x14ac:dyDescent="0.2">
      <c r="A167" s="390"/>
      <c r="B167" s="301" t="s">
        <v>6</v>
      </c>
      <c r="C167" s="301"/>
      <c r="D167" s="161">
        <v>3423</v>
      </c>
      <c r="E167" s="161">
        <v>3631</v>
      </c>
      <c r="F167" s="161">
        <v>14</v>
      </c>
      <c r="G167" s="161">
        <v>11</v>
      </c>
      <c r="H167" s="161" t="s">
        <v>406</v>
      </c>
      <c r="I167" s="162" t="s">
        <v>406</v>
      </c>
    </row>
    <row r="168" spans="1:9" x14ac:dyDescent="0.2">
      <c r="A168" s="390"/>
      <c r="B168" s="301" t="s">
        <v>7</v>
      </c>
      <c r="C168" s="301"/>
      <c r="D168" s="161">
        <v>2870</v>
      </c>
      <c r="E168" s="161">
        <v>3241</v>
      </c>
      <c r="F168" s="161">
        <v>11</v>
      </c>
      <c r="G168" s="161">
        <v>10</v>
      </c>
      <c r="H168" s="161" t="s">
        <v>406</v>
      </c>
      <c r="I168" s="162" t="s">
        <v>406</v>
      </c>
    </row>
    <row r="169" spans="1:9" x14ac:dyDescent="0.2">
      <c r="A169" s="390"/>
      <c r="B169" s="301" t="s">
        <v>8</v>
      </c>
      <c r="C169" s="301"/>
      <c r="D169" s="161">
        <v>257</v>
      </c>
      <c r="E169" s="161">
        <v>299</v>
      </c>
      <c r="F169" s="161">
        <v>0</v>
      </c>
      <c r="G169" s="161" t="s">
        <v>406</v>
      </c>
      <c r="H169" s="161">
        <v>0</v>
      </c>
      <c r="I169" s="162">
        <v>0</v>
      </c>
    </row>
    <row r="170" spans="1:9" x14ac:dyDescent="0.2">
      <c r="A170" s="390"/>
      <c r="B170" s="301" t="s">
        <v>9</v>
      </c>
      <c r="C170" s="301"/>
      <c r="D170" s="161">
        <v>249</v>
      </c>
      <c r="E170" s="161">
        <v>266</v>
      </c>
      <c r="F170" s="161" t="s">
        <v>406</v>
      </c>
      <c r="G170" s="161">
        <v>0</v>
      </c>
      <c r="H170" s="161">
        <v>0</v>
      </c>
      <c r="I170" s="162">
        <v>0</v>
      </c>
    </row>
    <row r="171" spans="1:9" x14ac:dyDescent="0.2">
      <c r="A171" s="390"/>
      <c r="B171" s="301" t="s">
        <v>4</v>
      </c>
      <c r="C171" s="301"/>
      <c r="D171" s="161">
        <v>558</v>
      </c>
      <c r="E171" s="161">
        <v>558</v>
      </c>
      <c r="F171" s="161" t="s">
        <v>406</v>
      </c>
      <c r="G171" s="161" t="s">
        <v>406</v>
      </c>
      <c r="H171" s="161">
        <v>0</v>
      </c>
      <c r="I171" s="162">
        <v>0</v>
      </c>
    </row>
    <row r="172" spans="1:9" x14ac:dyDescent="0.2">
      <c r="A172" s="390" t="s">
        <v>367</v>
      </c>
      <c r="B172" s="301" t="s">
        <v>3</v>
      </c>
      <c r="C172" s="301"/>
      <c r="D172" s="161">
        <v>7727</v>
      </c>
      <c r="E172" s="161">
        <v>8892</v>
      </c>
      <c r="F172" s="161">
        <v>21</v>
      </c>
      <c r="G172" s="161">
        <v>14</v>
      </c>
      <c r="H172" s="161">
        <v>19</v>
      </c>
      <c r="I172" s="162">
        <v>16</v>
      </c>
    </row>
    <row r="173" spans="1:9" x14ac:dyDescent="0.2">
      <c r="A173" s="390"/>
      <c r="B173" s="301" t="s">
        <v>117</v>
      </c>
      <c r="C173" s="301"/>
      <c r="D173" s="161">
        <v>2820</v>
      </c>
      <c r="E173" s="161">
        <v>3167</v>
      </c>
      <c r="F173" s="161">
        <v>13</v>
      </c>
      <c r="G173" s="161">
        <v>7</v>
      </c>
      <c r="H173" s="161" t="s">
        <v>406</v>
      </c>
      <c r="I173" s="162" t="s">
        <v>406</v>
      </c>
    </row>
    <row r="174" spans="1:9" x14ac:dyDescent="0.2">
      <c r="A174" s="390"/>
      <c r="B174" s="301" t="s">
        <v>116</v>
      </c>
      <c r="C174" s="301"/>
      <c r="D174" s="161">
        <v>1269</v>
      </c>
      <c r="E174" s="161">
        <v>1480</v>
      </c>
      <c r="F174" s="161">
        <v>4</v>
      </c>
      <c r="G174" s="161" t="s">
        <v>406</v>
      </c>
      <c r="H174" s="161">
        <v>6</v>
      </c>
      <c r="I174" s="162">
        <v>5</v>
      </c>
    </row>
    <row r="175" spans="1:9" x14ac:dyDescent="0.2">
      <c r="A175" s="390"/>
      <c r="B175" s="301" t="s">
        <v>115</v>
      </c>
      <c r="C175" s="301"/>
      <c r="D175" s="161">
        <v>1539</v>
      </c>
      <c r="E175" s="161">
        <v>1874</v>
      </c>
      <c r="F175" s="161" t="s">
        <v>406</v>
      </c>
      <c r="G175" s="161">
        <v>0</v>
      </c>
      <c r="H175" s="161" t="s">
        <v>406</v>
      </c>
      <c r="I175" s="162" t="s">
        <v>406</v>
      </c>
    </row>
    <row r="176" spans="1:9" x14ac:dyDescent="0.2">
      <c r="A176" s="390"/>
      <c r="B176" s="301" t="s">
        <v>114</v>
      </c>
      <c r="C176" s="301"/>
      <c r="D176" s="161">
        <v>74</v>
      </c>
      <c r="E176" s="161">
        <v>65</v>
      </c>
      <c r="F176" s="161">
        <v>0</v>
      </c>
      <c r="G176" s="161">
        <v>0</v>
      </c>
      <c r="H176" s="161">
        <v>0</v>
      </c>
      <c r="I176" s="162">
        <v>0</v>
      </c>
    </row>
    <row r="177" spans="1:9" x14ac:dyDescent="0.2">
      <c r="A177" s="390"/>
      <c r="B177" s="301" t="s">
        <v>113</v>
      </c>
      <c r="C177" s="301"/>
      <c r="D177" s="161">
        <v>1891</v>
      </c>
      <c r="E177" s="161">
        <v>2159</v>
      </c>
      <c r="F177" s="161" t="s">
        <v>406</v>
      </c>
      <c r="G177" s="161" t="s">
        <v>406</v>
      </c>
      <c r="H177" s="161">
        <v>7</v>
      </c>
      <c r="I177" s="162">
        <v>7</v>
      </c>
    </row>
    <row r="178" spans="1:9" x14ac:dyDescent="0.2">
      <c r="A178" s="390"/>
      <c r="B178" s="301" t="s">
        <v>6</v>
      </c>
      <c r="C178" s="301"/>
      <c r="D178" s="161">
        <v>3728</v>
      </c>
      <c r="E178" s="161">
        <v>4376</v>
      </c>
      <c r="F178" s="161" t="s">
        <v>406</v>
      </c>
      <c r="G178" s="161" t="s">
        <v>406</v>
      </c>
      <c r="H178" s="161">
        <v>14</v>
      </c>
      <c r="I178" s="162" t="s">
        <v>406</v>
      </c>
    </row>
    <row r="179" spans="1:9" x14ac:dyDescent="0.2">
      <c r="A179" s="390"/>
      <c r="B179" s="301" t="s">
        <v>7</v>
      </c>
      <c r="C179" s="301"/>
      <c r="D179" s="161">
        <v>3373</v>
      </c>
      <c r="E179" s="161">
        <v>3837</v>
      </c>
      <c r="F179" s="161">
        <v>12</v>
      </c>
      <c r="G179" s="161">
        <v>7</v>
      </c>
      <c r="H179" s="161" t="s">
        <v>406</v>
      </c>
      <c r="I179" s="162" t="s">
        <v>406</v>
      </c>
    </row>
    <row r="180" spans="1:9" x14ac:dyDescent="0.2">
      <c r="A180" s="390"/>
      <c r="B180" s="301" t="s">
        <v>8</v>
      </c>
      <c r="C180" s="301"/>
      <c r="D180" s="161">
        <v>266</v>
      </c>
      <c r="E180" s="161">
        <v>271</v>
      </c>
      <c r="F180" s="161">
        <v>0</v>
      </c>
      <c r="G180" s="161">
        <v>0</v>
      </c>
      <c r="H180" s="161">
        <v>0</v>
      </c>
      <c r="I180" s="162">
        <v>0</v>
      </c>
    </row>
    <row r="181" spans="1:9" x14ac:dyDescent="0.2">
      <c r="A181" s="390"/>
      <c r="B181" s="301" t="s">
        <v>9</v>
      </c>
      <c r="C181" s="301"/>
      <c r="D181" s="161">
        <v>226</v>
      </c>
      <c r="E181" s="161">
        <v>261</v>
      </c>
      <c r="F181" s="161" t="s">
        <v>406</v>
      </c>
      <c r="G181" s="161" t="s">
        <v>406</v>
      </c>
      <c r="H181" s="161" t="s">
        <v>406</v>
      </c>
      <c r="I181" s="162">
        <v>0</v>
      </c>
    </row>
    <row r="182" spans="1:9" x14ac:dyDescent="0.2">
      <c r="A182" s="390"/>
      <c r="B182" s="301" t="s">
        <v>4</v>
      </c>
      <c r="C182" s="301"/>
      <c r="D182" s="161">
        <v>134</v>
      </c>
      <c r="E182" s="161">
        <v>147</v>
      </c>
      <c r="F182" s="161" t="s">
        <v>406</v>
      </c>
      <c r="G182" s="161">
        <v>0</v>
      </c>
      <c r="H182" s="161" t="s">
        <v>406</v>
      </c>
      <c r="I182" s="162">
        <v>0</v>
      </c>
    </row>
  </sheetData>
  <mergeCells count="21">
    <mergeCell ref="A172:A182"/>
    <mergeCell ref="A117:A127"/>
    <mergeCell ref="A128:A138"/>
    <mergeCell ref="A139:A149"/>
    <mergeCell ref="A150:A160"/>
    <mergeCell ref="A161:A171"/>
    <mergeCell ref="A84:A94"/>
    <mergeCell ref="A95:A105"/>
    <mergeCell ref="A106:A116"/>
    <mergeCell ref="A18:A28"/>
    <mergeCell ref="A29:A39"/>
    <mergeCell ref="A40:A50"/>
    <mergeCell ref="A51:A61"/>
    <mergeCell ref="A62:A72"/>
    <mergeCell ref="A73:A83"/>
    <mergeCell ref="A14:A16"/>
    <mergeCell ref="B14:B16"/>
    <mergeCell ref="D14:I14"/>
    <mergeCell ref="D15:E15"/>
    <mergeCell ref="F15:G15"/>
    <mergeCell ref="H15:I1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59999389629810485"/>
    <pageSetUpPr fitToPage="1"/>
  </sheetPr>
  <dimension ref="A1:J33"/>
  <sheetViews>
    <sheetView showGridLines="0" zoomScaleNormal="100" workbookViewId="0"/>
  </sheetViews>
  <sheetFormatPr baseColWidth="10" defaultRowHeight="14.25" x14ac:dyDescent="0.2"/>
  <cols>
    <col min="10" max="10" width="7.75" customWidth="1"/>
    <col min="11" max="11" width="11" customWidth="1"/>
  </cols>
  <sheetData>
    <row r="1" spans="1:10" ht="33.75" customHeight="1" x14ac:dyDescent="0.2">
      <c r="A1" s="7"/>
      <c r="B1" s="7"/>
      <c r="C1" s="7"/>
      <c r="D1" s="7"/>
      <c r="E1" s="7"/>
      <c r="F1" s="7"/>
      <c r="G1" s="7"/>
      <c r="H1" s="7"/>
      <c r="I1" s="7"/>
      <c r="J1" s="101" t="s">
        <v>109</v>
      </c>
    </row>
    <row r="2" spans="1:10" ht="19.5" customHeight="1" x14ac:dyDescent="0.2"/>
    <row r="3" spans="1:10" ht="27" customHeight="1" x14ac:dyDescent="0.2">
      <c r="A3" s="412" t="s">
        <v>277</v>
      </c>
      <c r="B3" s="431"/>
      <c r="C3" s="431"/>
      <c r="D3" s="431"/>
      <c r="E3" s="431"/>
      <c r="F3" s="431"/>
      <c r="G3" s="431"/>
      <c r="H3" s="431"/>
      <c r="I3" s="431"/>
      <c r="J3" s="431"/>
    </row>
    <row r="4" spans="1:10" ht="11.25" customHeight="1" x14ac:dyDescent="0.2">
      <c r="A4" s="10" t="s">
        <v>146</v>
      </c>
      <c r="B4" s="1"/>
      <c r="C4" s="1"/>
      <c r="D4" s="1"/>
      <c r="E4" s="1"/>
      <c r="F4" s="1"/>
      <c r="G4" s="1"/>
      <c r="H4" s="1"/>
      <c r="I4" s="1"/>
      <c r="J4" s="1"/>
    </row>
    <row r="5" spans="1:10" ht="11.25" customHeight="1" x14ac:dyDescent="0.2">
      <c r="A5" s="9" t="s">
        <v>411</v>
      </c>
      <c r="B5" s="1"/>
      <c r="C5" s="1"/>
      <c r="D5" s="1"/>
      <c r="E5" s="83"/>
      <c r="F5" s="1"/>
      <c r="G5" s="1"/>
      <c r="H5" s="1"/>
      <c r="I5" s="1"/>
      <c r="J5" s="1"/>
    </row>
    <row r="33" spans="1:10" ht="11.25" customHeight="1" x14ac:dyDescent="0.2">
      <c r="A33" s="433" t="s">
        <v>408</v>
      </c>
      <c r="B33" s="434"/>
      <c r="C33" s="434"/>
      <c r="D33" s="434"/>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scale="9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59999389629810485"/>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01" t="s">
        <v>109</v>
      </c>
    </row>
    <row r="2" spans="1:10" ht="21.75" customHeight="1" x14ac:dyDescent="0.2"/>
    <row r="3" spans="1:10" ht="24" customHeight="1" x14ac:dyDescent="0.2">
      <c r="A3" s="412" t="s">
        <v>276</v>
      </c>
      <c r="B3" s="431"/>
      <c r="C3" s="431"/>
      <c r="D3" s="431"/>
      <c r="E3" s="431"/>
      <c r="F3" s="431"/>
      <c r="G3" s="431"/>
      <c r="H3" s="431"/>
      <c r="I3" s="431"/>
      <c r="J3" s="431"/>
    </row>
    <row r="4" spans="1:10" ht="11.25" customHeight="1" x14ac:dyDescent="0.2">
      <c r="A4" s="10" t="s">
        <v>146</v>
      </c>
      <c r="B4" s="1"/>
      <c r="C4" s="1"/>
      <c r="D4" s="1"/>
      <c r="E4" s="1"/>
      <c r="F4" s="1"/>
      <c r="G4" s="1"/>
      <c r="H4" s="1"/>
      <c r="I4" s="1"/>
      <c r="J4" s="1"/>
    </row>
    <row r="5" spans="1:10" ht="11.25" customHeight="1" x14ac:dyDescent="0.2">
      <c r="A5" s="9" t="s">
        <v>411</v>
      </c>
      <c r="B5" s="1"/>
      <c r="C5" s="1"/>
      <c r="D5" s="1"/>
      <c r="E5" s="83"/>
      <c r="F5" s="1"/>
      <c r="G5" s="1"/>
      <c r="H5" s="1"/>
      <c r="I5" s="1"/>
      <c r="J5" s="1"/>
    </row>
    <row r="33" spans="1:10" x14ac:dyDescent="0.2">
      <c r="A33" s="434" t="s">
        <v>408</v>
      </c>
      <c r="B33" s="434"/>
      <c r="C33" s="434"/>
      <c r="D33" s="434"/>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scale="9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tint="0.499984740745262"/>
    <outlinePr summaryBelow="0"/>
    <pageSetUpPr autoPageBreaks="0" fitToPage="1"/>
  </sheetPr>
  <dimension ref="A1:M40"/>
  <sheetViews>
    <sheetView showGridLines="0" zoomScaleNormal="100" workbookViewId="0"/>
  </sheetViews>
  <sheetFormatPr baseColWidth="10" defaultColWidth="8" defaultRowHeight="11.25" x14ac:dyDescent="0.2"/>
  <cols>
    <col min="1" max="1" width="18.5" style="86" customWidth="1"/>
    <col min="2" max="13" width="7.875" style="86" customWidth="1"/>
    <col min="14" max="16384" width="8" style="86"/>
  </cols>
  <sheetData>
    <row r="1" spans="1:13" ht="33.75" customHeight="1" x14ac:dyDescent="0.2">
      <c r="A1" s="100"/>
      <c r="B1" s="100"/>
      <c r="C1" s="100"/>
      <c r="D1" s="100"/>
      <c r="E1" s="100"/>
      <c r="F1" s="100"/>
      <c r="G1" s="100"/>
      <c r="H1" s="100"/>
      <c r="I1" s="100"/>
      <c r="J1" s="100"/>
      <c r="K1" s="100"/>
      <c r="L1" s="100"/>
      <c r="M1" s="99" t="s">
        <v>109</v>
      </c>
    </row>
    <row r="2" spans="1:13" ht="11.25" customHeight="1" x14ac:dyDescent="0.2"/>
    <row r="3" spans="1:13" ht="15" customHeight="1" x14ac:dyDescent="0.2">
      <c r="A3" s="435" t="s">
        <v>292</v>
      </c>
      <c r="B3" s="435"/>
      <c r="C3" s="435"/>
      <c r="D3" s="435"/>
      <c r="E3" s="435"/>
      <c r="F3" s="435"/>
      <c r="G3" s="435"/>
      <c r="H3" s="435"/>
      <c r="I3" s="435"/>
      <c r="J3" s="435"/>
      <c r="K3" s="435"/>
    </row>
    <row r="4" spans="1:13" ht="11.25" customHeight="1" x14ac:dyDescent="0.2">
      <c r="A4" s="241" t="s">
        <v>146</v>
      </c>
    </row>
    <row r="5" spans="1:13" ht="11.25" customHeight="1" x14ac:dyDescent="0.2">
      <c r="A5" s="243" t="s">
        <v>307</v>
      </c>
    </row>
    <row r="6" spans="1:13" ht="11.25" customHeight="1" x14ac:dyDescent="0.2"/>
    <row r="7" spans="1:13" ht="12.75" customHeight="1" x14ac:dyDescent="0.2">
      <c r="A7" s="442" t="s">
        <v>293</v>
      </c>
      <c r="B7" s="439" t="s">
        <v>409</v>
      </c>
      <c r="C7" s="440"/>
      <c r="D7" s="440"/>
      <c r="E7" s="440"/>
      <c r="F7" s="440"/>
      <c r="G7" s="440"/>
      <c r="H7" s="439" t="s">
        <v>410</v>
      </c>
      <c r="I7" s="440"/>
      <c r="J7" s="440"/>
      <c r="K7" s="440"/>
      <c r="L7" s="440"/>
      <c r="M7" s="441"/>
    </row>
    <row r="8" spans="1:13" ht="12.75" customHeight="1" x14ac:dyDescent="0.2">
      <c r="A8" s="443"/>
      <c r="B8" s="442" t="s">
        <v>294</v>
      </c>
      <c r="C8" s="447" t="s">
        <v>108</v>
      </c>
      <c r="D8" s="436" t="s">
        <v>295</v>
      </c>
      <c r="E8" s="437"/>
      <c r="F8" s="437"/>
      <c r="G8" s="437"/>
      <c r="H8" s="442" t="s">
        <v>294</v>
      </c>
      <c r="I8" s="449" t="s">
        <v>108</v>
      </c>
      <c r="J8" s="436" t="s">
        <v>295</v>
      </c>
      <c r="K8" s="437"/>
      <c r="L8" s="437"/>
      <c r="M8" s="438"/>
    </row>
    <row r="9" spans="1:13" ht="45" customHeight="1" x14ac:dyDescent="0.2">
      <c r="A9" s="444"/>
      <c r="B9" s="446"/>
      <c r="C9" s="448"/>
      <c r="D9" s="142" t="s">
        <v>288</v>
      </c>
      <c r="E9" s="142" t="s">
        <v>98</v>
      </c>
      <c r="F9" s="142" t="s">
        <v>0</v>
      </c>
      <c r="G9" s="142" t="s">
        <v>98</v>
      </c>
      <c r="H9" s="446"/>
      <c r="I9" s="448"/>
      <c r="J9" s="142" t="s">
        <v>288</v>
      </c>
      <c r="K9" s="142" t="s">
        <v>98</v>
      </c>
      <c r="L9" s="142" t="s">
        <v>0</v>
      </c>
      <c r="M9" s="324" t="s">
        <v>98</v>
      </c>
    </row>
    <row r="10" spans="1:13" s="96" customFormat="1" ht="11.25" customHeight="1" x14ac:dyDescent="0.2">
      <c r="A10" s="445"/>
      <c r="B10" s="97">
        <v>1</v>
      </c>
      <c r="C10" s="326">
        <v>2</v>
      </c>
      <c r="D10" s="98">
        <v>3</v>
      </c>
      <c r="E10" s="98">
        <v>4</v>
      </c>
      <c r="F10" s="98">
        <v>5</v>
      </c>
      <c r="G10" s="98">
        <v>6</v>
      </c>
      <c r="H10" s="97">
        <v>7</v>
      </c>
      <c r="I10" s="326">
        <v>8</v>
      </c>
      <c r="J10" s="98">
        <v>9</v>
      </c>
      <c r="K10" s="98">
        <v>10</v>
      </c>
      <c r="L10" s="98">
        <v>11</v>
      </c>
      <c r="M10" s="97">
        <v>12</v>
      </c>
    </row>
    <row r="11" spans="1:13" ht="15" customHeight="1" x14ac:dyDescent="0.2">
      <c r="A11" s="218" t="s">
        <v>2</v>
      </c>
      <c r="B11" s="94">
        <v>32164973</v>
      </c>
      <c r="C11" s="95">
        <v>188085</v>
      </c>
      <c r="D11" s="95">
        <v>27998</v>
      </c>
      <c r="E11" s="327">
        <v>14.885822899221097</v>
      </c>
      <c r="F11" s="95">
        <v>53352</v>
      </c>
      <c r="G11" s="328">
        <v>28.365898397001356</v>
      </c>
      <c r="H11" s="94">
        <v>32870228</v>
      </c>
      <c r="I11" s="95">
        <v>212482</v>
      </c>
      <c r="J11" s="95">
        <v>33419</v>
      </c>
      <c r="K11" s="327">
        <v>15.727920482676181</v>
      </c>
      <c r="L11" s="95">
        <v>66920</v>
      </c>
      <c r="M11" s="329">
        <v>31.494432469573891</v>
      </c>
    </row>
    <row r="12" spans="1:13" ht="15" customHeight="1" x14ac:dyDescent="0.2">
      <c r="A12" s="219" t="s">
        <v>10</v>
      </c>
      <c r="B12" s="92">
        <v>5460683</v>
      </c>
      <c r="C12" s="93">
        <v>377379</v>
      </c>
      <c r="D12" s="93">
        <v>19020</v>
      </c>
      <c r="E12" s="330">
        <v>5.0400260745828467</v>
      </c>
      <c r="F12" s="93">
        <v>5722</v>
      </c>
      <c r="G12" s="331">
        <v>1.516247591943378</v>
      </c>
      <c r="H12" s="92">
        <v>5598946</v>
      </c>
      <c r="I12" s="93">
        <v>396421</v>
      </c>
      <c r="J12" s="93">
        <v>22061</v>
      </c>
      <c r="K12" s="330">
        <v>5.5650432242489671</v>
      </c>
      <c r="L12" s="93">
        <v>6625</v>
      </c>
      <c r="M12" s="334">
        <v>1.6712030896445951</v>
      </c>
    </row>
    <row r="13" spans="1:13" ht="15" customHeight="1" x14ac:dyDescent="0.2">
      <c r="A13" s="219" t="s">
        <v>11</v>
      </c>
      <c r="B13" s="92">
        <v>834579</v>
      </c>
      <c r="C13" s="93">
        <v>147506</v>
      </c>
      <c r="D13" s="93">
        <v>92</v>
      </c>
      <c r="E13" s="330">
        <v>6.2370344257182755E-2</v>
      </c>
      <c r="F13" s="93">
        <v>9693</v>
      </c>
      <c r="G13" s="331">
        <v>6.5712581183138319</v>
      </c>
      <c r="H13" s="92">
        <v>849148</v>
      </c>
      <c r="I13" s="93">
        <v>153366</v>
      </c>
      <c r="J13" s="93">
        <v>125</v>
      </c>
      <c r="K13" s="330">
        <v>8.1504375154858311E-2</v>
      </c>
      <c r="L13" s="93">
        <v>13079</v>
      </c>
      <c r="M13" s="334">
        <v>8.527965781203136</v>
      </c>
    </row>
    <row r="14" spans="1:13" ht="15" customHeight="1" x14ac:dyDescent="0.2">
      <c r="A14" s="219" t="s">
        <v>12</v>
      </c>
      <c r="B14" s="92">
        <v>1580184</v>
      </c>
      <c r="C14" s="93">
        <v>119992</v>
      </c>
      <c r="D14" s="93">
        <v>6507</v>
      </c>
      <c r="E14" s="330">
        <v>5.4228615241016067</v>
      </c>
      <c r="F14" s="93">
        <v>7071</v>
      </c>
      <c r="G14" s="331">
        <v>5.8928928595239682</v>
      </c>
      <c r="H14" s="92">
        <v>1607704</v>
      </c>
      <c r="I14" s="93">
        <v>126906</v>
      </c>
      <c r="J14" s="93">
        <v>8304</v>
      </c>
      <c r="K14" s="330">
        <v>6.5434258427497518</v>
      </c>
      <c r="L14" s="93">
        <v>9617</v>
      </c>
      <c r="M14" s="334">
        <v>7.5780498951980206</v>
      </c>
    </row>
    <row r="15" spans="1:13" ht="15" customHeight="1" x14ac:dyDescent="0.2">
      <c r="A15" s="220" t="s">
        <v>100</v>
      </c>
      <c r="B15" s="92">
        <v>115081</v>
      </c>
      <c r="C15" s="93">
        <v>17797</v>
      </c>
      <c r="D15" s="93">
        <v>1643</v>
      </c>
      <c r="E15" s="330">
        <v>9.2318930156767998</v>
      </c>
      <c r="F15" s="93">
        <v>87</v>
      </c>
      <c r="G15" s="331">
        <v>0.48884643479238071</v>
      </c>
      <c r="H15" s="92">
        <v>116085</v>
      </c>
      <c r="I15" s="93">
        <v>18816</v>
      </c>
      <c r="J15" s="93">
        <v>2117</v>
      </c>
      <c r="K15" s="330">
        <v>11.251062925170068</v>
      </c>
      <c r="L15" s="93">
        <v>64</v>
      </c>
      <c r="M15" s="334">
        <v>0.3401360544217687</v>
      </c>
    </row>
    <row r="16" spans="1:13" ht="15" customHeight="1" x14ac:dyDescent="0.2">
      <c r="A16" s="220" t="s">
        <v>13</v>
      </c>
      <c r="B16" s="92">
        <v>196410</v>
      </c>
      <c r="C16" s="93">
        <v>27917</v>
      </c>
      <c r="D16" s="93">
        <v>849</v>
      </c>
      <c r="E16" s="330">
        <v>3.0411577175197908</v>
      </c>
      <c r="F16" s="93">
        <v>3931</v>
      </c>
      <c r="G16" s="331">
        <v>14.081025898198229</v>
      </c>
      <c r="H16" s="92">
        <v>199963</v>
      </c>
      <c r="I16" s="93">
        <v>30267</v>
      </c>
      <c r="J16" s="93">
        <v>1182</v>
      </c>
      <c r="K16" s="330">
        <v>3.9052433343245117</v>
      </c>
      <c r="L16" s="93">
        <v>5408</v>
      </c>
      <c r="M16" s="334">
        <v>17.867644629464433</v>
      </c>
    </row>
    <row r="17" spans="1:13" ht="15" customHeight="1" x14ac:dyDescent="0.2">
      <c r="A17" s="220" t="s">
        <v>362</v>
      </c>
      <c r="B17" s="92">
        <v>115677</v>
      </c>
      <c r="C17" s="93">
        <v>52246</v>
      </c>
      <c r="D17" s="93">
        <v>213</v>
      </c>
      <c r="E17" s="330">
        <v>0.40768671285840069</v>
      </c>
      <c r="F17" s="93">
        <v>225</v>
      </c>
      <c r="G17" s="331">
        <v>0.43065497837154992</v>
      </c>
      <c r="H17" s="92">
        <v>116783</v>
      </c>
      <c r="I17" s="93">
        <v>52500</v>
      </c>
      <c r="J17" s="93">
        <v>263</v>
      </c>
      <c r="K17" s="330">
        <v>0.50095238095238093</v>
      </c>
      <c r="L17" s="93">
        <v>315</v>
      </c>
      <c r="M17" s="334">
        <v>0.6</v>
      </c>
    </row>
    <row r="18" spans="1:13" ht="15" customHeight="1" x14ac:dyDescent="0.2">
      <c r="A18" s="220" t="s">
        <v>363</v>
      </c>
      <c r="B18" s="92">
        <v>258758</v>
      </c>
      <c r="C18" s="93">
        <v>93990</v>
      </c>
      <c r="D18" s="93">
        <v>736</v>
      </c>
      <c r="E18" s="330">
        <v>0.78306202787530588</v>
      </c>
      <c r="F18" s="93">
        <v>620</v>
      </c>
      <c r="G18" s="331">
        <v>0.65964464304713266</v>
      </c>
      <c r="H18" s="92">
        <v>265827</v>
      </c>
      <c r="I18" s="93">
        <v>96205</v>
      </c>
      <c r="J18" s="93">
        <v>916</v>
      </c>
      <c r="K18" s="330">
        <v>0.95213346499662177</v>
      </c>
      <c r="L18" s="93">
        <v>746</v>
      </c>
      <c r="M18" s="334">
        <v>0.775427472584585</v>
      </c>
    </row>
    <row r="19" spans="1:13" ht="15" customHeight="1" x14ac:dyDescent="0.2">
      <c r="A19" s="220" t="s">
        <v>364</v>
      </c>
      <c r="B19" s="92">
        <v>262537</v>
      </c>
      <c r="C19" s="93">
        <v>97383</v>
      </c>
      <c r="D19" s="93">
        <v>56</v>
      </c>
      <c r="E19" s="330">
        <v>5.7504903319881298E-2</v>
      </c>
      <c r="F19" s="93">
        <v>795</v>
      </c>
      <c r="G19" s="331">
        <v>0.81636425248760047</v>
      </c>
      <c r="H19" s="92">
        <v>269009</v>
      </c>
      <c r="I19" s="93">
        <v>97720</v>
      </c>
      <c r="J19" s="93">
        <v>48</v>
      </c>
      <c r="K19" s="330">
        <v>4.9119934506753983E-2</v>
      </c>
      <c r="L19" s="93">
        <v>1029</v>
      </c>
      <c r="M19" s="334">
        <v>1.0530085959885387</v>
      </c>
    </row>
    <row r="20" spans="1:13" ht="15" customHeight="1" x14ac:dyDescent="0.2">
      <c r="A20" s="220" t="s">
        <v>365</v>
      </c>
      <c r="B20" s="92">
        <v>148728</v>
      </c>
      <c r="C20" s="93">
        <v>47596</v>
      </c>
      <c r="D20" s="93">
        <v>66</v>
      </c>
      <c r="E20" s="330">
        <v>0.13866711488360367</v>
      </c>
      <c r="F20" s="93">
        <v>349</v>
      </c>
      <c r="G20" s="331">
        <v>0.73325489536935884</v>
      </c>
      <c r="H20" s="92">
        <v>151786</v>
      </c>
      <c r="I20" s="93">
        <v>49674</v>
      </c>
      <c r="J20" s="93">
        <v>74</v>
      </c>
      <c r="K20" s="330">
        <v>0.14897129282924668</v>
      </c>
      <c r="L20" s="93">
        <v>517</v>
      </c>
      <c r="M20" s="334">
        <v>1.0407859242259532</v>
      </c>
    </row>
    <row r="21" spans="1:13" ht="15" customHeight="1" x14ac:dyDescent="0.2">
      <c r="A21" s="220" t="s">
        <v>14</v>
      </c>
      <c r="B21" s="92">
        <v>77894</v>
      </c>
      <c r="C21" s="93">
        <v>22924</v>
      </c>
      <c r="D21" s="93">
        <v>996</v>
      </c>
      <c r="E21" s="330">
        <v>4.344791484906648</v>
      </c>
      <c r="F21" s="93">
        <v>134</v>
      </c>
      <c r="G21" s="331">
        <v>0.58454021985691851</v>
      </c>
      <c r="H21" s="92">
        <v>79249</v>
      </c>
      <c r="I21" s="93">
        <v>23812</v>
      </c>
      <c r="J21" s="93">
        <v>1349</v>
      </c>
      <c r="K21" s="330">
        <v>5.6652108180749199</v>
      </c>
      <c r="L21" s="93">
        <v>159</v>
      </c>
      <c r="M21" s="334">
        <v>0.66773055602217368</v>
      </c>
    </row>
    <row r="22" spans="1:13" ht="15" customHeight="1" x14ac:dyDescent="0.2">
      <c r="A22" s="220" t="s">
        <v>15</v>
      </c>
      <c r="B22" s="92">
        <v>81045</v>
      </c>
      <c r="C22" s="93">
        <v>13366</v>
      </c>
      <c r="D22" s="93">
        <v>1246</v>
      </c>
      <c r="E22" s="330">
        <v>9.3221607062696386</v>
      </c>
      <c r="F22" s="93">
        <v>75</v>
      </c>
      <c r="G22" s="331">
        <v>0.56112524315427204</v>
      </c>
      <c r="H22" s="92">
        <v>82195</v>
      </c>
      <c r="I22" s="93">
        <v>13981</v>
      </c>
      <c r="J22" s="93">
        <v>1449</v>
      </c>
      <c r="K22" s="330">
        <v>10.364065517488019</v>
      </c>
      <c r="L22" s="93">
        <v>101</v>
      </c>
      <c r="M22" s="334">
        <v>0.722408983620628</v>
      </c>
    </row>
    <row r="23" spans="1:13" ht="15" customHeight="1" x14ac:dyDescent="0.2">
      <c r="A23" s="220" t="s">
        <v>366</v>
      </c>
      <c r="B23" s="92">
        <v>88865</v>
      </c>
      <c r="C23" s="93">
        <v>28835</v>
      </c>
      <c r="D23" s="93">
        <v>156</v>
      </c>
      <c r="E23" s="330">
        <v>0.54100919022021854</v>
      </c>
      <c r="F23" s="93">
        <v>227</v>
      </c>
      <c r="G23" s="331">
        <v>0.78723773192301028</v>
      </c>
      <c r="H23" s="92">
        <v>89715</v>
      </c>
      <c r="I23" s="93">
        <v>29164</v>
      </c>
      <c r="J23" s="93">
        <v>172</v>
      </c>
      <c r="K23" s="330">
        <v>0.5897682073789603</v>
      </c>
      <c r="L23" s="93">
        <v>349</v>
      </c>
      <c r="M23" s="334">
        <v>1.19668083939103</v>
      </c>
    </row>
    <row r="24" spans="1:13" ht="15" customHeight="1" x14ac:dyDescent="0.2">
      <c r="A24" s="220" t="s">
        <v>16</v>
      </c>
      <c r="B24" s="92">
        <v>110462</v>
      </c>
      <c r="C24" s="93">
        <v>27596</v>
      </c>
      <c r="D24" s="93">
        <v>258</v>
      </c>
      <c r="E24" s="330">
        <v>0.93491810407305398</v>
      </c>
      <c r="F24" s="93">
        <v>150</v>
      </c>
      <c r="G24" s="331">
        <v>0.54355703725177562</v>
      </c>
      <c r="H24" s="92">
        <v>110439</v>
      </c>
      <c r="I24" s="93">
        <v>27877</v>
      </c>
      <c r="J24" s="93">
        <v>369</v>
      </c>
      <c r="K24" s="330">
        <v>1.3236718441726154</v>
      </c>
      <c r="L24" s="93">
        <v>244</v>
      </c>
      <c r="M24" s="334">
        <v>0.87527352297592997</v>
      </c>
    </row>
    <row r="25" spans="1:13" ht="15" customHeight="1" x14ac:dyDescent="0.2">
      <c r="A25" s="325" t="s">
        <v>367</v>
      </c>
      <c r="B25" s="147">
        <v>124727</v>
      </c>
      <c r="C25" s="146">
        <v>32169</v>
      </c>
      <c r="D25" s="146">
        <v>288</v>
      </c>
      <c r="E25" s="332">
        <v>0.89527184556560668</v>
      </c>
      <c r="F25" s="146">
        <v>478</v>
      </c>
      <c r="G25" s="333">
        <v>1.4859025770151388</v>
      </c>
      <c r="H25" s="147">
        <v>126653</v>
      </c>
      <c r="I25" s="146">
        <v>33004</v>
      </c>
      <c r="J25" s="146">
        <v>365</v>
      </c>
      <c r="K25" s="332">
        <v>1.1059265543570476</v>
      </c>
      <c r="L25" s="146">
        <v>685</v>
      </c>
      <c r="M25" s="335">
        <v>2.0755059992728153</v>
      </c>
    </row>
    <row r="26" spans="1:13" ht="11.25" customHeight="1" x14ac:dyDescent="0.2">
      <c r="A26" s="91" t="s">
        <v>408</v>
      </c>
      <c r="B26" s="221"/>
      <c r="C26" s="221"/>
      <c r="D26" s="221"/>
      <c r="E26" s="221"/>
      <c r="F26" s="221"/>
      <c r="G26" s="221"/>
      <c r="H26" s="221"/>
      <c r="I26" s="221"/>
      <c r="J26" s="221"/>
      <c r="K26" s="221"/>
      <c r="L26" s="242"/>
      <c r="M26" s="242" t="s">
        <v>18</v>
      </c>
    </row>
    <row r="27" spans="1:13" ht="11.25" customHeight="1" x14ac:dyDescent="0.2">
      <c r="L27" s="90"/>
    </row>
    <row r="28" spans="1:13" ht="11.25" customHeight="1" x14ac:dyDescent="0.2">
      <c r="E28" s="87"/>
      <c r="G28" s="87"/>
      <c r="K28" s="87"/>
      <c r="L28" s="90"/>
      <c r="M28" s="87"/>
    </row>
    <row r="29" spans="1:13" ht="11.25" customHeight="1" x14ac:dyDescent="0.2">
      <c r="E29" s="87"/>
      <c r="G29" s="87"/>
      <c r="K29" s="87"/>
      <c r="L29" s="90"/>
      <c r="M29" s="87"/>
    </row>
    <row r="30" spans="1:13" ht="11.25" customHeight="1" x14ac:dyDescent="0.2">
      <c r="E30" s="87"/>
      <c r="G30" s="87"/>
      <c r="K30" s="87"/>
      <c r="L30" s="90"/>
      <c r="M30" s="87"/>
    </row>
    <row r="31" spans="1:13" ht="11.25" customHeight="1" x14ac:dyDescent="0.2">
      <c r="E31" s="87"/>
      <c r="G31" s="87"/>
      <c r="K31" s="87"/>
      <c r="L31" s="90"/>
      <c r="M31" s="87"/>
    </row>
    <row r="32" spans="1:13" ht="11.25" customHeight="1" x14ac:dyDescent="0.2">
      <c r="E32" s="87"/>
      <c r="G32" s="87"/>
      <c r="K32" s="87"/>
      <c r="L32" s="90"/>
      <c r="M32" s="87"/>
    </row>
    <row r="33" spans="1:13" ht="11.25" customHeight="1" x14ac:dyDescent="0.2">
      <c r="E33" s="87"/>
      <c r="G33" s="87"/>
      <c r="K33" s="87"/>
      <c r="L33" s="90"/>
      <c r="M33" s="87"/>
    </row>
    <row r="34" spans="1:13" x14ac:dyDescent="0.2">
      <c r="E34" s="87"/>
      <c r="G34" s="87"/>
      <c r="K34" s="87"/>
      <c r="M34" s="87"/>
    </row>
    <row r="35" spans="1:13" ht="11.25" customHeight="1" x14ac:dyDescent="0.2">
      <c r="A35" s="89"/>
      <c r="B35" s="88"/>
      <c r="C35" s="88"/>
      <c r="D35" s="88"/>
      <c r="E35" s="87"/>
      <c r="F35" s="88"/>
      <c r="G35" s="87"/>
      <c r="H35" s="88"/>
      <c r="I35" s="88"/>
      <c r="J35" s="88"/>
      <c r="K35" s="87"/>
      <c r="L35" s="88"/>
      <c r="M35" s="87"/>
    </row>
    <row r="36" spans="1:13" x14ac:dyDescent="0.2">
      <c r="E36" s="87"/>
      <c r="G36" s="87"/>
      <c r="K36" s="87"/>
      <c r="M36" s="87"/>
    </row>
    <row r="37" spans="1:13" x14ac:dyDescent="0.2">
      <c r="E37" s="87"/>
    </row>
    <row r="38" spans="1:13" x14ac:dyDescent="0.2">
      <c r="E38" s="87"/>
    </row>
    <row r="39" spans="1:13" x14ac:dyDescent="0.2">
      <c r="E39" s="87"/>
    </row>
    <row r="40" spans="1:13" x14ac:dyDescent="0.2">
      <c r="E40" s="87"/>
    </row>
  </sheetData>
  <mergeCells count="10">
    <mergeCell ref="A3:K3"/>
    <mergeCell ref="J8:M8"/>
    <mergeCell ref="H7:M7"/>
    <mergeCell ref="B7:G7"/>
    <mergeCell ref="A7:A10"/>
    <mergeCell ref="B8:B9"/>
    <mergeCell ref="C8:C9"/>
    <mergeCell ref="D8:G8"/>
    <mergeCell ref="H8:H9"/>
    <mergeCell ref="I8:I9"/>
  </mergeCells>
  <printOptions horizontalCentered="1"/>
  <pageMargins left="0.70866141732283472" right="0.39370078740157483" top="0.39370078740157483" bottom="0.39370078740157483" header="0.51181102362204722" footer="0.51181102362204722"/>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01" t="s">
        <v>109</v>
      </c>
    </row>
    <row r="3" spans="1:10" x14ac:dyDescent="0.2">
      <c r="A3" s="412" t="s">
        <v>305</v>
      </c>
      <c r="B3" s="431"/>
      <c r="C3" s="431"/>
      <c r="D3" s="431"/>
      <c r="E3" s="431"/>
      <c r="F3" s="431"/>
      <c r="G3" s="431"/>
      <c r="H3" s="431"/>
      <c r="I3" s="431"/>
      <c r="J3" s="431"/>
    </row>
    <row r="4" spans="1:10" s="148" customFormat="1" ht="11.25" customHeight="1" x14ac:dyDescent="0.2">
      <c r="A4" s="10" t="s">
        <v>146</v>
      </c>
      <c r="B4" s="1"/>
      <c r="C4" s="1"/>
      <c r="D4" s="1"/>
      <c r="E4" s="1"/>
      <c r="F4" s="1"/>
      <c r="G4" s="1"/>
      <c r="H4" s="1"/>
      <c r="I4" s="1"/>
      <c r="J4" s="1"/>
    </row>
    <row r="5" spans="1:10" s="148" customFormat="1" ht="11.25" customHeight="1" x14ac:dyDescent="0.2">
      <c r="A5" s="243" t="s">
        <v>407</v>
      </c>
      <c r="B5" s="1"/>
      <c r="C5" s="1"/>
      <c r="D5" s="1"/>
      <c r="E5" s="83"/>
      <c r="F5" s="1"/>
      <c r="G5" s="1"/>
      <c r="H5" s="1"/>
      <c r="I5" s="1"/>
      <c r="J5" s="1"/>
    </row>
    <row r="33" spans="1:10" x14ac:dyDescent="0.2">
      <c r="A33" s="434" t="s">
        <v>408</v>
      </c>
      <c r="B33" s="434"/>
      <c r="C33" s="434"/>
      <c r="D33" s="434"/>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01" t="s">
        <v>109</v>
      </c>
    </row>
    <row r="3" spans="1:10" x14ac:dyDescent="0.2">
      <c r="A3" s="412" t="s">
        <v>306</v>
      </c>
      <c r="B3" s="431"/>
      <c r="C3" s="431"/>
      <c r="D3" s="431"/>
      <c r="E3" s="431"/>
      <c r="F3" s="431"/>
      <c r="G3" s="431"/>
      <c r="H3" s="431"/>
      <c r="I3" s="431"/>
      <c r="J3" s="431"/>
    </row>
    <row r="4" spans="1:10" ht="11.25" customHeight="1" x14ac:dyDescent="0.2">
      <c r="A4" s="10" t="s">
        <v>146</v>
      </c>
      <c r="B4" s="1"/>
      <c r="C4" s="1"/>
      <c r="D4" s="1"/>
      <c r="E4" s="1"/>
      <c r="F4" s="1"/>
      <c r="G4" s="1"/>
      <c r="H4" s="1"/>
      <c r="I4" s="1"/>
      <c r="J4" s="1"/>
    </row>
    <row r="5" spans="1:10" ht="11.25" customHeight="1" x14ac:dyDescent="0.2">
      <c r="A5" s="243" t="s">
        <v>407</v>
      </c>
      <c r="B5" s="1"/>
      <c r="C5" s="1"/>
      <c r="D5" s="1"/>
      <c r="E5" s="83"/>
      <c r="F5" s="1"/>
      <c r="G5" s="1"/>
      <c r="H5" s="1"/>
      <c r="I5" s="1"/>
      <c r="J5" s="1"/>
    </row>
    <row r="6" spans="1:10" x14ac:dyDescent="0.2">
      <c r="A6" s="148"/>
      <c r="B6" s="148"/>
      <c r="C6" s="148"/>
    </row>
    <row r="7" spans="1:10" x14ac:dyDescent="0.2">
      <c r="A7" s="148"/>
      <c r="B7" s="148"/>
      <c r="C7" s="148"/>
    </row>
    <row r="33" spans="1:10" x14ac:dyDescent="0.2">
      <c r="A33" s="434" t="s">
        <v>408</v>
      </c>
      <c r="B33" s="434"/>
      <c r="C33" s="434"/>
      <c r="D33" s="434"/>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279"/>
  <sheetViews>
    <sheetView showGridLines="0" zoomScaleNormal="100" workbookViewId="0"/>
  </sheetViews>
  <sheetFormatPr baseColWidth="10" defaultRowHeight="12.75" x14ac:dyDescent="0.2"/>
  <cols>
    <col min="1" max="1" width="1.25" style="350" customWidth="1"/>
    <col min="2" max="2" width="76.5" style="350" customWidth="1"/>
    <col min="3" max="6" width="11" style="350"/>
    <col min="7" max="7" width="4.125" style="350" customWidth="1"/>
    <col min="8" max="256" width="11" style="350"/>
    <col min="257" max="257" width="1.25" style="350" customWidth="1"/>
    <col min="258" max="258" width="76.5" style="350" customWidth="1"/>
    <col min="259" max="262" width="11" style="350"/>
    <col min="263" max="263" width="4.125" style="350" customWidth="1"/>
    <col min="264" max="512" width="11" style="350"/>
    <col min="513" max="513" width="1.25" style="350" customWidth="1"/>
    <col min="514" max="514" width="76.5" style="350" customWidth="1"/>
    <col min="515" max="518" width="11" style="350"/>
    <col min="519" max="519" width="4.125" style="350" customWidth="1"/>
    <col min="520" max="768" width="11" style="350"/>
    <col min="769" max="769" width="1.25" style="350" customWidth="1"/>
    <col min="770" max="770" width="76.5" style="350" customWidth="1"/>
    <col min="771" max="774" width="11" style="350"/>
    <col min="775" max="775" width="4.125" style="350" customWidth="1"/>
    <col min="776" max="1024" width="11" style="350"/>
    <col min="1025" max="1025" width="1.25" style="350" customWidth="1"/>
    <col min="1026" max="1026" width="76.5" style="350" customWidth="1"/>
    <col min="1027" max="1030" width="11" style="350"/>
    <col min="1031" max="1031" width="4.125" style="350" customWidth="1"/>
    <col min="1032" max="1280" width="11" style="350"/>
    <col min="1281" max="1281" width="1.25" style="350" customWidth="1"/>
    <col min="1282" max="1282" width="76.5" style="350" customWidth="1"/>
    <col min="1283" max="1286" width="11" style="350"/>
    <col min="1287" max="1287" width="4.125" style="350" customWidth="1"/>
    <col min="1288" max="1536" width="11" style="350"/>
    <col min="1537" max="1537" width="1.25" style="350" customWidth="1"/>
    <col min="1538" max="1538" width="76.5" style="350" customWidth="1"/>
    <col min="1539" max="1542" width="11" style="350"/>
    <col min="1543" max="1543" width="4.125" style="350" customWidth="1"/>
    <col min="1544" max="1792" width="11" style="350"/>
    <col min="1793" max="1793" width="1.25" style="350" customWidth="1"/>
    <col min="1794" max="1794" width="76.5" style="350" customWidth="1"/>
    <col min="1795" max="1798" width="11" style="350"/>
    <col min="1799" max="1799" width="4.125" style="350" customWidth="1"/>
    <col min="1800" max="2048" width="11" style="350"/>
    <col min="2049" max="2049" width="1.25" style="350" customWidth="1"/>
    <col min="2050" max="2050" width="76.5" style="350" customWidth="1"/>
    <col min="2051" max="2054" width="11" style="350"/>
    <col min="2055" max="2055" width="4.125" style="350" customWidth="1"/>
    <col min="2056" max="2304" width="11" style="350"/>
    <col min="2305" max="2305" width="1.25" style="350" customWidth="1"/>
    <col min="2306" max="2306" width="76.5" style="350" customWidth="1"/>
    <col min="2307" max="2310" width="11" style="350"/>
    <col min="2311" max="2311" width="4.125" style="350" customWidth="1"/>
    <col min="2312" max="2560" width="11" style="350"/>
    <col min="2561" max="2561" width="1.25" style="350" customWidth="1"/>
    <col min="2562" max="2562" width="76.5" style="350" customWidth="1"/>
    <col min="2563" max="2566" width="11" style="350"/>
    <col min="2567" max="2567" width="4.125" style="350" customWidth="1"/>
    <col min="2568" max="2816" width="11" style="350"/>
    <col min="2817" max="2817" width="1.25" style="350" customWidth="1"/>
    <col min="2818" max="2818" width="76.5" style="350" customWidth="1"/>
    <col min="2819" max="2822" width="11" style="350"/>
    <col min="2823" max="2823" width="4.125" style="350" customWidth="1"/>
    <col min="2824" max="3072" width="11" style="350"/>
    <col min="3073" max="3073" width="1.25" style="350" customWidth="1"/>
    <col min="3074" max="3074" width="76.5" style="350" customWidth="1"/>
    <col min="3075" max="3078" width="11" style="350"/>
    <col min="3079" max="3079" width="4.125" style="350" customWidth="1"/>
    <col min="3080" max="3328" width="11" style="350"/>
    <col min="3329" max="3329" width="1.25" style="350" customWidth="1"/>
    <col min="3330" max="3330" width="76.5" style="350" customWidth="1"/>
    <col min="3331" max="3334" width="11" style="350"/>
    <col min="3335" max="3335" width="4.125" style="350" customWidth="1"/>
    <col min="3336" max="3584" width="11" style="350"/>
    <col min="3585" max="3585" width="1.25" style="350" customWidth="1"/>
    <col min="3586" max="3586" width="76.5" style="350" customWidth="1"/>
    <col min="3587" max="3590" width="11" style="350"/>
    <col min="3591" max="3591" width="4.125" style="350" customWidth="1"/>
    <col min="3592" max="3840" width="11" style="350"/>
    <col min="3841" max="3841" width="1.25" style="350" customWidth="1"/>
    <col min="3842" max="3842" width="76.5" style="350" customWidth="1"/>
    <col min="3843" max="3846" width="11" style="350"/>
    <col min="3847" max="3847" width="4.125" style="350" customWidth="1"/>
    <col min="3848" max="4096" width="11" style="350"/>
    <col min="4097" max="4097" width="1.25" style="350" customWidth="1"/>
    <col min="4098" max="4098" width="76.5" style="350" customWidth="1"/>
    <col min="4099" max="4102" width="11" style="350"/>
    <col min="4103" max="4103" width="4.125" style="350" customWidth="1"/>
    <col min="4104" max="4352" width="11" style="350"/>
    <col min="4353" max="4353" width="1.25" style="350" customWidth="1"/>
    <col min="4354" max="4354" width="76.5" style="350" customWidth="1"/>
    <col min="4355" max="4358" width="11" style="350"/>
    <col min="4359" max="4359" width="4.125" style="350" customWidth="1"/>
    <col min="4360" max="4608" width="11" style="350"/>
    <col min="4609" max="4609" width="1.25" style="350" customWidth="1"/>
    <col min="4610" max="4610" width="76.5" style="350" customWidth="1"/>
    <col min="4611" max="4614" width="11" style="350"/>
    <col min="4615" max="4615" width="4.125" style="350" customWidth="1"/>
    <col min="4616" max="4864" width="11" style="350"/>
    <col min="4865" max="4865" width="1.25" style="350" customWidth="1"/>
    <col min="4866" max="4866" width="76.5" style="350" customWidth="1"/>
    <col min="4867" max="4870" width="11" style="350"/>
    <col min="4871" max="4871" width="4.125" style="350" customWidth="1"/>
    <col min="4872" max="5120" width="11" style="350"/>
    <col min="5121" max="5121" width="1.25" style="350" customWidth="1"/>
    <col min="5122" max="5122" width="76.5" style="350" customWidth="1"/>
    <col min="5123" max="5126" width="11" style="350"/>
    <col min="5127" max="5127" width="4.125" style="350" customWidth="1"/>
    <col min="5128" max="5376" width="11" style="350"/>
    <col min="5377" max="5377" width="1.25" style="350" customWidth="1"/>
    <col min="5378" max="5378" width="76.5" style="350" customWidth="1"/>
    <col min="5379" max="5382" width="11" style="350"/>
    <col min="5383" max="5383" width="4.125" style="350" customWidth="1"/>
    <col min="5384" max="5632" width="11" style="350"/>
    <col min="5633" max="5633" width="1.25" style="350" customWidth="1"/>
    <col min="5634" max="5634" width="76.5" style="350" customWidth="1"/>
    <col min="5635" max="5638" width="11" style="350"/>
    <col min="5639" max="5639" width="4.125" style="350" customWidth="1"/>
    <col min="5640" max="5888" width="11" style="350"/>
    <col min="5889" max="5889" width="1.25" style="350" customWidth="1"/>
    <col min="5890" max="5890" width="76.5" style="350" customWidth="1"/>
    <col min="5891" max="5894" width="11" style="350"/>
    <col min="5895" max="5895" width="4.125" style="350" customWidth="1"/>
    <col min="5896" max="6144" width="11" style="350"/>
    <col min="6145" max="6145" width="1.25" style="350" customWidth="1"/>
    <col min="6146" max="6146" width="76.5" style="350" customWidth="1"/>
    <col min="6147" max="6150" width="11" style="350"/>
    <col min="6151" max="6151" width="4.125" style="350" customWidth="1"/>
    <col min="6152" max="6400" width="11" style="350"/>
    <col min="6401" max="6401" width="1.25" style="350" customWidth="1"/>
    <col min="6402" max="6402" width="76.5" style="350" customWidth="1"/>
    <col min="6403" max="6406" width="11" style="350"/>
    <col min="6407" max="6407" width="4.125" style="350" customWidth="1"/>
    <col min="6408" max="6656" width="11" style="350"/>
    <col min="6657" max="6657" width="1.25" style="350" customWidth="1"/>
    <col min="6658" max="6658" width="76.5" style="350" customWidth="1"/>
    <col min="6659" max="6662" width="11" style="350"/>
    <col min="6663" max="6663" width="4.125" style="350" customWidth="1"/>
    <col min="6664" max="6912" width="11" style="350"/>
    <col min="6913" max="6913" width="1.25" style="350" customWidth="1"/>
    <col min="6914" max="6914" width="76.5" style="350" customWidth="1"/>
    <col min="6915" max="6918" width="11" style="350"/>
    <col min="6919" max="6919" width="4.125" style="350" customWidth="1"/>
    <col min="6920" max="7168" width="11" style="350"/>
    <col min="7169" max="7169" width="1.25" style="350" customWidth="1"/>
    <col min="7170" max="7170" width="76.5" style="350" customWidth="1"/>
    <col min="7171" max="7174" width="11" style="350"/>
    <col min="7175" max="7175" width="4.125" style="350" customWidth="1"/>
    <col min="7176" max="7424" width="11" style="350"/>
    <col min="7425" max="7425" width="1.25" style="350" customWidth="1"/>
    <col min="7426" max="7426" width="76.5" style="350" customWidth="1"/>
    <col min="7427" max="7430" width="11" style="350"/>
    <col min="7431" max="7431" width="4.125" style="350" customWidth="1"/>
    <col min="7432" max="7680" width="11" style="350"/>
    <col min="7681" max="7681" width="1.25" style="350" customWidth="1"/>
    <col min="7682" max="7682" width="76.5" style="350" customWidth="1"/>
    <col min="7683" max="7686" width="11" style="350"/>
    <col min="7687" max="7687" width="4.125" style="350" customWidth="1"/>
    <col min="7688" max="7936" width="11" style="350"/>
    <col min="7937" max="7937" width="1.25" style="350" customWidth="1"/>
    <col min="7938" max="7938" width="76.5" style="350" customWidth="1"/>
    <col min="7939" max="7942" width="11" style="350"/>
    <col min="7943" max="7943" width="4.125" style="350" customWidth="1"/>
    <col min="7944" max="8192" width="11" style="350"/>
    <col min="8193" max="8193" width="1.25" style="350" customWidth="1"/>
    <col min="8194" max="8194" width="76.5" style="350" customWidth="1"/>
    <col min="8195" max="8198" width="11" style="350"/>
    <col min="8199" max="8199" width="4.125" style="350" customWidth="1"/>
    <col min="8200" max="8448" width="11" style="350"/>
    <col min="8449" max="8449" width="1.25" style="350" customWidth="1"/>
    <col min="8450" max="8450" width="76.5" style="350" customWidth="1"/>
    <col min="8451" max="8454" width="11" style="350"/>
    <col min="8455" max="8455" width="4.125" style="350" customWidth="1"/>
    <col min="8456" max="8704" width="11" style="350"/>
    <col min="8705" max="8705" width="1.25" style="350" customWidth="1"/>
    <col min="8706" max="8706" width="76.5" style="350" customWidth="1"/>
    <col min="8707" max="8710" width="11" style="350"/>
    <col min="8711" max="8711" width="4.125" style="350" customWidth="1"/>
    <col min="8712" max="8960" width="11" style="350"/>
    <col min="8961" max="8961" width="1.25" style="350" customWidth="1"/>
    <col min="8962" max="8962" width="76.5" style="350" customWidth="1"/>
    <col min="8963" max="8966" width="11" style="350"/>
    <col min="8967" max="8967" width="4.125" style="350" customWidth="1"/>
    <col min="8968" max="9216" width="11" style="350"/>
    <col min="9217" max="9217" width="1.25" style="350" customWidth="1"/>
    <col min="9218" max="9218" width="76.5" style="350" customWidth="1"/>
    <col min="9219" max="9222" width="11" style="350"/>
    <col min="9223" max="9223" width="4.125" style="350" customWidth="1"/>
    <col min="9224" max="9472" width="11" style="350"/>
    <col min="9473" max="9473" width="1.25" style="350" customWidth="1"/>
    <col min="9474" max="9474" width="76.5" style="350" customWidth="1"/>
    <col min="9475" max="9478" width="11" style="350"/>
    <col min="9479" max="9479" width="4.125" style="350" customWidth="1"/>
    <col min="9480" max="9728" width="11" style="350"/>
    <col min="9729" max="9729" width="1.25" style="350" customWidth="1"/>
    <col min="9730" max="9730" width="76.5" style="350" customWidth="1"/>
    <col min="9731" max="9734" width="11" style="350"/>
    <col min="9735" max="9735" width="4.125" style="350" customWidth="1"/>
    <col min="9736" max="9984" width="11" style="350"/>
    <col min="9985" max="9985" width="1.25" style="350" customWidth="1"/>
    <col min="9986" max="9986" width="76.5" style="350" customWidth="1"/>
    <col min="9987" max="9990" width="11" style="350"/>
    <col min="9991" max="9991" width="4.125" style="350" customWidth="1"/>
    <col min="9992" max="10240" width="11" style="350"/>
    <col min="10241" max="10241" width="1.25" style="350" customWidth="1"/>
    <col min="10242" max="10242" width="76.5" style="350" customWidth="1"/>
    <col min="10243" max="10246" width="11" style="350"/>
    <col min="10247" max="10247" width="4.125" style="350" customWidth="1"/>
    <col min="10248" max="10496" width="11" style="350"/>
    <col min="10497" max="10497" width="1.25" style="350" customWidth="1"/>
    <col min="10498" max="10498" width="76.5" style="350" customWidth="1"/>
    <col min="10499" max="10502" width="11" style="350"/>
    <col min="10503" max="10503" width="4.125" style="350" customWidth="1"/>
    <col min="10504" max="10752" width="11" style="350"/>
    <col min="10753" max="10753" width="1.25" style="350" customWidth="1"/>
    <col min="10754" max="10754" width="76.5" style="350" customWidth="1"/>
    <col min="10755" max="10758" width="11" style="350"/>
    <col min="10759" max="10759" width="4.125" style="350" customWidth="1"/>
    <col min="10760" max="11008" width="11" style="350"/>
    <col min="11009" max="11009" width="1.25" style="350" customWidth="1"/>
    <col min="11010" max="11010" width="76.5" style="350" customWidth="1"/>
    <col min="11011" max="11014" width="11" style="350"/>
    <col min="11015" max="11015" width="4.125" style="350" customWidth="1"/>
    <col min="11016" max="11264" width="11" style="350"/>
    <col min="11265" max="11265" width="1.25" style="350" customWidth="1"/>
    <col min="11266" max="11266" width="76.5" style="350" customWidth="1"/>
    <col min="11267" max="11270" width="11" style="350"/>
    <col min="11271" max="11271" width="4.125" style="350" customWidth="1"/>
    <col min="11272" max="11520" width="11" style="350"/>
    <col min="11521" max="11521" width="1.25" style="350" customWidth="1"/>
    <col min="11522" max="11522" width="76.5" style="350" customWidth="1"/>
    <col min="11523" max="11526" width="11" style="350"/>
    <col min="11527" max="11527" width="4.125" style="350" customWidth="1"/>
    <col min="11528" max="11776" width="11" style="350"/>
    <col min="11777" max="11777" width="1.25" style="350" customWidth="1"/>
    <col min="11778" max="11778" width="76.5" style="350" customWidth="1"/>
    <col min="11779" max="11782" width="11" style="350"/>
    <col min="11783" max="11783" width="4.125" style="350" customWidth="1"/>
    <col min="11784" max="12032" width="11" style="350"/>
    <col min="12033" max="12033" width="1.25" style="350" customWidth="1"/>
    <col min="12034" max="12034" width="76.5" style="350" customWidth="1"/>
    <col min="12035" max="12038" width="11" style="350"/>
    <col min="12039" max="12039" width="4.125" style="350" customWidth="1"/>
    <col min="12040" max="12288" width="11" style="350"/>
    <col min="12289" max="12289" width="1.25" style="350" customWidth="1"/>
    <col min="12290" max="12290" width="76.5" style="350" customWidth="1"/>
    <col min="12291" max="12294" width="11" style="350"/>
    <col min="12295" max="12295" width="4.125" style="350" customWidth="1"/>
    <col min="12296" max="12544" width="11" style="350"/>
    <col min="12545" max="12545" width="1.25" style="350" customWidth="1"/>
    <col min="12546" max="12546" width="76.5" style="350" customWidth="1"/>
    <col min="12547" max="12550" width="11" style="350"/>
    <col min="12551" max="12551" width="4.125" style="350" customWidth="1"/>
    <col min="12552" max="12800" width="11" style="350"/>
    <col min="12801" max="12801" width="1.25" style="350" customWidth="1"/>
    <col min="12802" max="12802" width="76.5" style="350" customWidth="1"/>
    <col min="12803" max="12806" width="11" style="350"/>
    <col min="12807" max="12807" width="4.125" style="350" customWidth="1"/>
    <col min="12808" max="13056" width="11" style="350"/>
    <col min="13057" max="13057" width="1.25" style="350" customWidth="1"/>
    <col min="13058" max="13058" width="76.5" style="350" customWidth="1"/>
    <col min="13059" max="13062" width="11" style="350"/>
    <col min="13063" max="13063" width="4.125" style="350" customWidth="1"/>
    <col min="13064" max="13312" width="11" style="350"/>
    <col min="13313" max="13313" width="1.25" style="350" customWidth="1"/>
    <col min="13314" max="13314" width="76.5" style="350" customWidth="1"/>
    <col min="13315" max="13318" width="11" style="350"/>
    <col min="13319" max="13319" width="4.125" style="350" customWidth="1"/>
    <col min="13320" max="13568" width="11" style="350"/>
    <col min="13569" max="13569" width="1.25" style="350" customWidth="1"/>
    <col min="13570" max="13570" width="76.5" style="350" customWidth="1"/>
    <col min="13571" max="13574" width="11" style="350"/>
    <col min="13575" max="13575" width="4.125" style="350" customWidth="1"/>
    <col min="13576" max="13824" width="11" style="350"/>
    <col min="13825" max="13825" width="1.25" style="350" customWidth="1"/>
    <col min="13826" max="13826" width="76.5" style="350" customWidth="1"/>
    <col min="13827" max="13830" width="11" style="350"/>
    <col min="13831" max="13831" width="4.125" style="350" customWidth="1"/>
    <col min="13832" max="14080" width="11" style="350"/>
    <col min="14081" max="14081" width="1.25" style="350" customWidth="1"/>
    <col min="14082" max="14082" width="76.5" style="350" customWidth="1"/>
    <col min="14083" max="14086" width="11" style="350"/>
    <col min="14087" max="14087" width="4.125" style="350" customWidth="1"/>
    <col min="14088" max="14336" width="11" style="350"/>
    <col min="14337" max="14337" width="1.25" style="350" customWidth="1"/>
    <col min="14338" max="14338" width="76.5" style="350" customWidth="1"/>
    <col min="14339" max="14342" width="11" style="350"/>
    <col min="14343" max="14343" width="4.125" style="350" customWidth="1"/>
    <col min="14344" max="14592" width="11" style="350"/>
    <col min="14593" max="14593" width="1.25" style="350" customWidth="1"/>
    <col min="14594" max="14594" width="76.5" style="350" customWidth="1"/>
    <col min="14595" max="14598" width="11" style="350"/>
    <col min="14599" max="14599" width="4.125" style="350" customWidth="1"/>
    <col min="14600" max="14848" width="11" style="350"/>
    <col min="14849" max="14849" width="1.25" style="350" customWidth="1"/>
    <col min="14850" max="14850" width="76.5" style="350" customWidth="1"/>
    <col min="14851" max="14854" width="11" style="350"/>
    <col min="14855" max="14855" width="4.125" style="350" customWidth="1"/>
    <col min="14856" max="15104" width="11" style="350"/>
    <col min="15105" max="15105" width="1.25" style="350" customWidth="1"/>
    <col min="15106" max="15106" width="76.5" style="350" customWidth="1"/>
    <col min="15107" max="15110" width="11" style="350"/>
    <col min="15111" max="15111" width="4.125" style="350" customWidth="1"/>
    <col min="15112" max="15360" width="11" style="350"/>
    <col min="15361" max="15361" width="1.25" style="350" customWidth="1"/>
    <col min="15362" max="15362" width="76.5" style="350" customWidth="1"/>
    <col min="15363" max="15366" width="11" style="350"/>
    <col min="15367" max="15367" width="4.125" style="350" customWidth="1"/>
    <col min="15368" max="15616" width="11" style="350"/>
    <col min="15617" max="15617" width="1.25" style="350" customWidth="1"/>
    <col min="15618" max="15618" width="76.5" style="350" customWidth="1"/>
    <col min="15619" max="15622" width="11" style="350"/>
    <col min="15623" max="15623" width="4.125" style="350" customWidth="1"/>
    <col min="15624" max="15872" width="11" style="350"/>
    <col min="15873" max="15873" width="1.25" style="350" customWidth="1"/>
    <col min="15874" max="15874" width="76.5" style="350" customWidth="1"/>
    <col min="15875" max="15878" width="11" style="350"/>
    <col min="15879" max="15879" width="4.125" style="350" customWidth="1"/>
    <col min="15880" max="16128" width="11" style="350"/>
    <col min="16129" max="16129" width="1.25" style="350" customWidth="1"/>
    <col min="16130" max="16130" width="76.5" style="350" customWidth="1"/>
    <col min="16131" max="16134" width="11" style="350"/>
    <col min="16135" max="16135" width="4.125" style="350" customWidth="1"/>
    <col min="16136" max="16384" width="11" style="350"/>
  </cols>
  <sheetData>
    <row r="1" spans="1:9" ht="39.75" customHeight="1" x14ac:dyDescent="0.2">
      <c r="A1" s="348"/>
      <c r="B1" s="349" t="s">
        <v>44</v>
      </c>
    </row>
    <row r="2" spans="1:9" ht="25.5" customHeight="1" x14ac:dyDescent="0.2">
      <c r="B2" s="351" t="s">
        <v>383</v>
      </c>
    </row>
    <row r="3" spans="1:9" ht="21.75" customHeight="1" x14ac:dyDescent="0.2">
      <c r="A3" s="352"/>
      <c r="B3" s="353" t="s">
        <v>384</v>
      </c>
    </row>
    <row r="4" spans="1:9" ht="18.75" customHeight="1" x14ac:dyDescent="0.2">
      <c r="A4" s="352"/>
      <c r="B4" s="354" t="s">
        <v>385</v>
      </c>
    </row>
    <row r="5" spans="1:9" s="357" customFormat="1" ht="102" customHeight="1" x14ac:dyDescent="0.2">
      <c r="A5" s="355"/>
      <c r="B5" s="356" t="s">
        <v>386</v>
      </c>
      <c r="C5" s="355"/>
      <c r="D5" s="355"/>
      <c r="E5" s="355"/>
      <c r="F5" s="355"/>
    </row>
    <row r="6" spans="1:9" ht="149.25" customHeight="1" x14ac:dyDescent="0.2">
      <c r="A6" s="352"/>
      <c r="B6" s="358" t="s">
        <v>387</v>
      </c>
      <c r="C6" s="352"/>
      <c r="D6" s="352"/>
      <c r="E6" s="352"/>
      <c r="F6" s="352"/>
    </row>
    <row r="7" spans="1:9" ht="204" customHeight="1" x14ac:dyDescent="0.2">
      <c r="A7" s="352"/>
      <c r="B7" s="356" t="s">
        <v>388</v>
      </c>
      <c r="C7" s="356"/>
      <c r="D7" s="352"/>
      <c r="E7" s="352"/>
      <c r="F7" s="352"/>
    </row>
    <row r="8" spans="1:9" ht="32.25" customHeight="1" x14ac:dyDescent="0.2">
      <c r="A8" s="352"/>
      <c r="B8" s="342" t="s">
        <v>309</v>
      </c>
      <c r="C8" s="344"/>
      <c r="D8" s="344"/>
      <c r="E8" s="344"/>
      <c r="F8" s="344"/>
      <c r="G8" s="344"/>
      <c r="H8" s="344"/>
      <c r="I8" s="344"/>
    </row>
    <row r="9" spans="1:9" ht="18.75" customHeight="1" x14ac:dyDescent="0.2">
      <c r="A9" s="352"/>
      <c r="B9" s="359" t="s">
        <v>389</v>
      </c>
      <c r="C9" s="352"/>
      <c r="D9" s="352"/>
      <c r="E9" s="352"/>
      <c r="F9" s="352"/>
    </row>
    <row r="10" spans="1:9" ht="193.5" customHeight="1" x14ac:dyDescent="0.2">
      <c r="A10" s="352"/>
      <c r="B10" s="356" t="s">
        <v>390</v>
      </c>
      <c r="C10" s="352"/>
      <c r="D10" s="352"/>
      <c r="E10" s="352"/>
      <c r="F10" s="352"/>
    </row>
    <row r="11" spans="1:9" ht="36" x14ac:dyDescent="0.2">
      <c r="A11" s="352"/>
      <c r="B11" s="360" t="s">
        <v>310</v>
      </c>
      <c r="C11" s="361"/>
      <c r="D11" s="361"/>
      <c r="E11" s="361"/>
      <c r="F11" s="361"/>
      <c r="G11" s="361"/>
      <c r="H11" s="361"/>
      <c r="I11" s="361"/>
    </row>
    <row r="12" spans="1:9" ht="300.75" customHeight="1" x14ac:dyDescent="0.2">
      <c r="A12" s="352"/>
      <c r="B12" s="356" t="s">
        <v>391</v>
      </c>
      <c r="C12" s="352"/>
      <c r="D12" s="352"/>
      <c r="E12" s="352"/>
      <c r="F12" s="352"/>
    </row>
    <row r="13" spans="1:9" ht="24" x14ac:dyDescent="0.2">
      <c r="A13" s="352"/>
      <c r="B13" s="342" t="s">
        <v>311</v>
      </c>
      <c r="C13" s="343"/>
      <c r="D13" s="343"/>
      <c r="E13" s="343"/>
      <c r="F13" s="343"/>
      <c r="G13" s="343"/>
      <c r="H13" s="343"/>
      <c r="I13" s="343"/>
    </row>
    <row r="14" spans="1:9" x14ac:dyDescent="0.2">
      <c r="A14" s="362"/>
      <c r="B14" s="352"/>
      <c r="C14" s="352"/>
      <c r="D14" s="352"/>
      <c r="E14" s="352"/>
      <c r="F14" s="352"/>
    </row>
    <row r="15" spans="1:9" x14ac:dyDescent="0.2">
      <c r="A15" s="363"/>
      <c r="B15" s="352"/>
      <c r="C15" s="352"/>
      <c r="D15" s="352"/>
      <c r="E15" s="352"/>
      <c r="F15" s="352"/>
    </row>
    <row r="16" spans="1:9" x14ac:dyDescent="0.2">
      <c r="A16" s="352"/>
      <c r="B16" s="352"/>
      <c r="C16" s="352"/>
      <c r="D16" s="352"/>
      <c r="E16" s="352"/>
      <c r="F16" s="352"/>
    </row>
    <row r="17" spans="1:10" x14ac:dyDescent="0.2">
      <c r="A17" s="352"/>
      <c r="B17" s="352"/>
      <c r="C17" s="352"/>
      <c r="D17" s="352"/>
      <c r="E17" s="352"/>
      <c r="F17" s="352"/>
    </row>
    <row r="18" spans="1:10" x14ac:dyDescent="0.2">
      <c r="A18" s="352"/>
      <c r="B18" s="352"/>
      <c r="C18" s="352"/>
      <c r="D18" s="352"/>
      <c r="E18" s="352"/>
      <c r="F18" s="352"/>
    </row>
    <row r="19" spans="1:10" x14ac:dyDescent="0.2">
      <c r="A19" s="352"/>
      <c r="B19" s="352"/>
      <c r="C19" s="352"/>
      <c r="D19" s="352"/>
      <c r="E19" s="352"/>
      <c r="F19" s="352"/>
    </row>
    <row r="20" spans="1:10" x14ac:dyDescent="0.2">
      <c r="A20" s="352"/>
      <c r="B20" s="352"/>
      <c r="C20" s="352"/>
      <c r="D20" s="352"/>
      <c r="E20" s="352"/>
      <c r="F20" s="352"/>
    </row>
    <row r="21" spans="1:10" x14ac:dyDescent="0.2">
      <c r="A21" s="352"/>
      <c r="B21" s="352"/>
      <c r="C21" s="352"/>
      <c r="D21" s="352"/>
      <c r="E21" s="352"/>
      <c r="F21" s="352"/>
    </row>
    <row r="22" spans="1:10" x14ac:dyDescent="0.2">
      <c r="A22" s="352"/>
      <c r="B22" s="352"/>
      <c r="C22" s="352"/>
      <c r="D22" s="352"/>
      <c r="E22" s="352"/>
      <c r="F22" s="352"/>
    </row>
    <row r="23" spans="1:10" x14ac:dyDescent="0.2">
      <c r="A23" s="364"/>
      <c r="B23" s="364"/>
      <c r="C23" s="364"/>
      <c r="D23" s="364"/>
      <c r="E23" s="364"/>
      <c r="F23" s="364"/>
    </row>
    <row r="24" spans="1:10" x14ac:dyDescent="0.2">
      <c r="A24" s="352"/>
      <c r="B24" s="352"/>
      <c r="C24" s="352"/>
      <c r="D24" s="352"/>
      <c r="E24" s="352"/>
      <c r="F24" s="352"/>
    </row>
    <row r="25" spans="1:10" x14ac:dyDescent="0.2">
      <c r="A25" s="352"/>
      <c r="B25" s="352"/>
      <c r="C25" s="352"/>
      <c r="D25" s="352"/>
      <c r="E25" s="352"/>
      <c r="F25" s="352"/>
    </row>
    <row r="26" spans="1:10" ht="8.1" customHeight="1" x14ac:dyDescent="0.2">
      <c r="A26" s="352"/>
      <c r="B26" s="352"/>
      <c r="C26" s="352"/>
      <c r="D26" s="352"/>
      <c r="E26" s="352"/>
      <c r="F26" s="352"/>
    </row>
    <row r="27" spans="1:10" ht="13.5" customHeight="1" x14ac:dyDescent="0.2">
      <c r="A27" s="352"/>
      <c r="B27" s="352"/>
      <c r="C27" s="352"/>
      <c r="D27" s="352"/>
      <c r="E27" s="352"/>
      <c r="F27" s="352"/>
    </row>
    <row r="28" spans="1:10" x14ac:dyDescent="0.2">
      <c r="A28" s="352"/>
      <c r="B28" s="352"/>
      <c r="C28" s="352"/>
      <c r="D28" s="352"/>
      <c r="E28" s="352"/>
      <c r="F28" s="352"/>
    </row>
    <row r="29" spans="1:10" x14ac:dyDescent="0.2">
      <c r="A29" s="352"/>
      <c r="B29" s="352"/>
      <c r="C29" s="352"/>
      <c r="D29" s="352"/>
      <c r="E29" s="352"/>
      <c r="F29" s="352"/>
      <c r="J29" s="365"/>
    </row>
    <row r="30" spans="1:10" x14ac:dyDescent="0.2">
      <c r="A30" s="352"/>
      <c r="B30" s="352"/>
      <c r="C30" s="352"/>
      <c r="D30" s="352"/>
      <c r="E30" s="352"/>
      <c r="F30" s="352"/>
    </row>
    <row r="31" spans="1:10" x14ac:dyDescent="0.2">
      <c r="A31" s="352"/>
      <c r="B31" s="352"/>
      <c r="C31" s="352"/>
      <c r="D31" s="352"/>
      <c r="E31" s="352"/>
      <c r="F31" s="352"/>
    </row>
    <row r="32" spans="1:10" x14ac:dyDescent="0.2">
      <c r="A32" s="352"/>
      <c r="B32" s="352"/>
      <c r="C32" s="352"/>
      <c r="D32" s="352"/>
      <c r="E32" s="352"/>
      <c r="F32" s="352"/>
    </row>
    <row r="33" spans="1:6" ht="33" customHeight="1" x14ac:dyDescent="0.2">
      <c r="A33" s="352"/>
      <c r="B33" s="352"/>
      <c r="C33" s="352"/>
      <c r="D33" s="352"/>
      <c r="E33" s="352"/>
      <c r="F33" s="352"/>
    </row>
    <row r="34" spans="1:6" ht="16.5" customHeight="1" x14ac:dyDescent="0.2">
      <c r="A34" s="352"/>
      <c r="B34" s="352"/>
      <c r="C34" s="352"/>
      <c r="D34" s="352"/>
      <c r="E34" s="352"/>
      <c r="F34" s="352"/>
    </row>
    <row r="35" spans="1:6" x14ac:dyDescent="0.2">
      <c r="A35" s="352"/>
      <c r="B35" s="352"/>
      <c r="C35" s="352"/>
      <c r="D35" s="352"/>
      <c r="E35" s="352"/>
      <c r="F35" s="352"/>
    </row>
    <row r="36" spans="1:6" x14ac:dyDescent="0.2">
      <c r="A36" s="352"/>
      <c r="B36" s="352"/>
      <c r="C36" s="352"/>
      <c r="D36" s="352"/>
      <c r="E36" s="352"/>
      <c r="F36" s="352"/>
    </row>
    <row r="37" spans="1:6" x14ac:dyDescent="0.2">
      <c r="A37" s="352"/>
      <c r="B37" s="352"/>
      <c r="C37" s="352"/>
      <c r="D37" s="352"/>
      <c r="E37" s="352"/>
      <c r="F37" s="352"/>
    </row>
    <row r="38" spans="1:6" x14ac:dyDescent="0.2">
      <c r="A38" s="352"/>
      <c r="B38" s="352"/>
      <c r="C38" s="352"/>
      <c r="D38" s="352"/>
      <c r="E38" s="352"/>
      <c r="F38" s="352"/>
    </row>
    <row r="39" spans="1:6" x14ac:dyDescent="0.2">
      <c r="A39" s="352"/>
      <c r="B39" s="352"/>
      <c r="C39" s="352"/>
      <c r="D39" s="352"/>
      <c r="E39" s="352"/>
      <c r="F39" s="352"/>
    </row>
    <row r="40" spans="1:6" x14ac:dyDescent="0.2">
      <c r="A40" s="352"/>
      <c r="B40" s="352"/>
      <c r="C40" s="352"/>
      <c r="D40" s="352"/>
      <c r="E40" s="352"/>
      <c r="F40" s="352"/>
    </row>
    <row r="41" spans="1:6" x14ac:dyDescent="0.2">
      <c r="A41" s="352"/>
      <c r="B41" s="352"/>
      <c r="C41" s="352"/>
      <c r="D41" s="352"/>
      <c r="E41" s="352"/>
      <c r="F41" s="352"/>
    </row>
    <row r="42" spans="1:6" x14ac:dyDescent="0.2">
      <c r="A42" s="352"/>
      <c r="B42" s="352"/>
      <c r="C42" s="352"/>
      <c r="D42" s="352"/>
      <c r="E42" s="352"/>
      <c r="F42" s="352"/>
    </row>
    <row r="43" spans="1:6" x14ac:dyDescent="0.2">
      <c r="A43" s="352"/>
      <c r="B43" s="352"/>
      <c r="C43" s="352"/>
      <c r="D43" s="352"/>
      <c r="E43" s="352"/>
      <c r="F43" s="352"/>
    </row>
    <row r="44" spans="1:6" x14ac:dyDescent="0.2">
      <c r="A44" s="352"/>
      <c r="B44" s="352"/>
      <c r="C44" s="352"/>
      <c r="D44" s="352"/>
      <c r="E44" s="352"/>
      <c r="F44" s="352"/>
    </row>
    <row r="45" spans="1:6" x14ac:dyDescent="0.2">
      <c r="A45" s="352"/>
      <c r="B45" s="352"/>
      <c r="C45" s="352"/>
      <c r="D45" s="352"/>
      <c r="E45" s="352"/>
      <c r="F45" s="352"/>
    </row>
    <row r="46" spans="1:6" x14ac:dyDescent="0.2">
      <c r="A46" s="352"/>
      <c r="B46" s="352"/>
      <c r="C46" s="352"/>
      <c r="D46" s="352"/>
      <c r="E46" s="352"/>
      <c r="F46" s="352"/>
    </row>
    <row r="47" spans="1:6" x14ac:dyDescent="0.2">
      <c r="A47" s="352"/>
      <c r="B47" s="352"/>
      <c r="C47" s="352"/>
      <c r="D47" s="352"/>
      <c r="E47" s="352"/>
      <c r="F47" s="352"/>
    </row>
    <row r="48" spans="1:6" x14ac:dyDescent="0.2">
      <c r="A48" s="352"/>
      <c r="B48" s="352"/>
      <c r="C48" s="352"/>
      <c r="D48" s="352"/>
      <c r="E48" s="352"/>
      <c r="F48" s="352"/>
    </row>
    <row r="49" spans="1:6" x14ac:dyDescent="0.2">
      <c r="A49" s="352"/>
      <c r="B49" s="352"/>
      <c r="C49" s="352"/>
      <c r="D49" s="352"/>
      <c r="E49" s="352"/>
      <c r="F49" s="352"/>
    </row>
    <row r="50" spans="1:6" x14ac:dyDescent="0.2">
      <c r="A50" s="352"/>
      <c r="B50" s="352"/>
      <c r="C50" s="352"/>
      <c r="D50" s="352"/>
      <c r="E50" s="352"/>
      <c r="F50" s="352"/>
    </row>
    <row r="51" spans="1:6" x14ac:dyDescent="0.2">
      <c r="A51" s="352"/>
      <c r="B51" s="352"/>
      <c r="C51" s="352"/>
      <c r="D51" s="352"/>
      <c r="E51" s="352"/>
      <c r="F51" s="352"/>
    </row>
    <row r="52" spans="1:6" x14ac:dyDescent="0.2">
      <c r="A52" s="352"/>
      <c r="B52" s="352"/>
      <c r="C52" s="352"/>
      <c r="D52" s="352"/>
      <c r="E52" s="352"/>
      <c r="F52" s="352"/>
    </row>
    <row r="53" spans="1:6" x14ac:dyDescent="0.2">
      <c r="A53" s="352"/>
      <c r="B53" s="352"/>
      <c r="C53" s="352"/>
      <c r="D53" s="352"/>
      <c r="E53" s="352"/>
      <c r="F53" s="352"/>
    </row>
    <row r="54" spans="1:6" x14ac:dyDescent="0.2">
      <c r="A54" s="352"/>
      <c r="B54" s="352"/>
      <c r="C54" s="352"/>
      <c r="D54" s="352"/>
      <c r="E54" s="352"/>
      <c r="F54" s="352"/>
    </row>
    <row r="55" spans="1:6" x14ac:dyDescent="0.2">
      <c r="A55" s="352"/>
      <c r="B55" s="352"/>
      <c r="C55" s="352"/>
      <c r="D55" s="352"/>
      <c r="E55" s="352"/>
      <c r="F55" s="352"/>
    </row>
    <row r="56" spans="1:6" x14ac:dyDescent="0.2">
      <c r="A56" s="352"/>
      <c r="B56" s="352"/>
      <c r="C56" s="352"/>
      <c r="D56" s="352"/>
      <c r="E56" s="352"/>
      <c r="F56" s="352"/>
    </row>
    <row r="57" spans="1:6" x14ac:dyDescent="0.2">
      <c r="A57" s="352"/>
      <c r="B57" s="352"/>
      <c r="C57" s="352"/>
      <c r="D57" s="352"/>
      <c r="E57" s="352"/>
      <c r="F57" s="352"/>
    </row>
    <row r="58" spans="1:6" x14ac:dyDescent="0.2">
      <c r="A58" s="352"/>
      <c r="B58" s="352"/>
      <c r="C58" s="352"/>
      <c r="D58" s="352"/>
      <c r="E58" s="352"/>
      <c r="F58" s="352"/>
    </row>
    <row r="59" spans="1:6" x14ac:dyDescent="0.2">
      <c r="A59" s="352"/>
      <c r="B59" s="352"/>
      <c r="C59" s="352"/>
      <c r="D59" s="352"/>
      <c r="E59" s="352"/>
      <c r="F59" s="352"/>
    </row>
    <row r="60" spans="1:6" x14ac:dyDescent="0.2">
      <c r="A60" s="352"/>
      <c r="B60" s="352"/>
      <c r="C60" s="352"/>
      <c r="D60" s="352"/>
      <c r="E60" s="352"/>
      <c r="F60" s="352"/>
    </row>
    <row r="61" spans="1:6" x14ac:dyDescent="0.2">
      <c r="A61" s="352"/>
      <c r="B61" s="352"/>
      <c r="C61" s="352"/>
      <c r="D61" s="352"/>
      <c r="E61" s="352"/>
      <c r="F61" s="352"/>
    </row>
    <row r="62" spans="1:6" x14ac:dyDescent="0.2">
      <c r="A62" s="352"/>
      <c r="B62" s="352"/>
      <c r="C62" s="352"/>
      <c r="D62" s="352"/>
      <c r="E62" s="352"/>
      <c r="F62" s="352"/>
    </row>
    <row r="63" spans="1:6" x14ac:dyDescent="0.2">
      <c r="A63" s="352"/>
      <c r="B63" s="352"/>
      <c r="C63" s="352"/>
      <c r="D63" s="352"/>
      <c r="E63" s="352"/>
      <c r="F63" s="352"/>
    </row>
    <row r="64" spans="1:6" x14ac:dyDescent="0.2">
      <c r="A64" s="352"/>
      <c r="B64" s="352"/>
      <c r="C64" s="352"/>
      <c r="D64" s="352"/>
      <c r="E64" s="352"/>
      <c r="F64" s="352"/>
    </row>
    <row r="65" spans="1:6" x14ac:dyDescent="0.2">
      <c r="A65" s="352"/>
      <c r="B65" s="352"/>
      <c r="C65" s="352"/>
      <c r="D65" s="352"/>
      <c r="E65" s="352"/>
      <c r="F65" s="352"/>
    </row>
    <row r="66" spans="1:6" x14ac:dyDescent="0.2">
      <c r="A66" s="352"/>
      <c r="B66" s="352"/>
      <c r="C66" s="352"/>
      <c r="D66" s="352"/>
      <c r="E66" s="352"/>
      <c r="F66" s="352"/>
    </row>
    <row r="67" spans="1:6" x14ac:dyDescent="0.2">
      <c r="A67" s="352"/>
      <c r="B67" s="352"/>
      <c r="C67" s="352"/>
      <c r="D67" s="352"/>
      <c r="E67" s="352"/>
      <c r="F67" s="352"/>
    </row>
    <row r="68" spans="1:6" x14ac:dyDescent="0.2">
      <c r="A68" s="352"/>
      <c r="B68" s="352"/>
      <c r="C68" s="352"/>
      <c r="D68" s="352"/>
      <c r="E68" s="352"/>
      <c r="F68" s="352"/>
    </row>
    <row r="69" spans="1:6" x14ac:dyDescent="0.2">
      <c r="A69" s="352"/>
      <c r="B69" s="352"/>
      <c r="C69" s="352"/>
      <c r="D69" s="352"/>
      <c r="E69" s="352"/>
      <c r="F69" s="352"/>
    </row>
    <row r="70" spans="1:6" x14ac:dyDescent="0.2">
      <c r="A70" s="352"/>
      <c r="B70" s="352"/>
      <c r="C70" s="352"/>
      <c r="D70" s="352"/>
      <c r="E70" s="352"/>
      <c r="F70" s="352"/>
    </row>
    <row r="71" spans="1:6" x14ac:dyDescent="0.2">
      <c r="A71" s="352"/>
      <c r="B71" s="352"/>
      <c r="C71" s="352"/>
      <c r="D71" s="352"/>
      <c r="E71" s="352"/>
      <c r="F71" s="352"/>
    </row>
    <row r="72" spans="1:6" x14ac:dyDescent="0.2">
      <c r="A72" s="352"/>
      <c r="B72" s="352"/>
      <c r="C72" s="352"/>
      <c r="D72" s="352"/>
      <c r="E72" s="352"/>
      <c r="F72" s="352"/>
    </row>
    <row r="73" spans="1:6" x14ac:dyDescent="0.2">
      <c r="A73" s="352"/>
      <c r="B73" s="352"/>
      <c r="C73" s="352"/>
      <c r="D73" s="352"/>
      <c r="E73" s="352"/>
      <c r="F73" s="352"/>
    </row>
    <row r="74" spans="1:6" x14ac:dyDescent="0.2">
      <c r="A74" s="352"/>
      <c r="B74" s="352"/>
      <c r="C74" s="352"/>
      <c r="D74" s="352"/>
      <c r="E74" s="352"/>
      <c r="F74" s="352"/>
    </row>
    <row r="75" spans="1:6" x14ac:dyDescent="0.2">
      <c r="A75" s="352"/>
      <c r="B75" s="352"/>
      <c r="C75" s="352"/>
      <c r="D75" s="352"/>
      <c r="E75" s="352"/>
      <c r="F75" s="352"/>
    </row>
    <row r="76" spans="1:6" x14ac:dyDescent="0.2">
      <c r="A76" s="352"/>
      <c r="B76" s="352"/>
      <c r="C76" s="352"/>
      <c r="D76" s="352"/>
      <c r="E76" s="352"/>
      <c r="F76" s="352"/>
    </row>
    <row r="77" spans="1:6" x14ac:dyDescent="0.2">
      <c r="A77" s="352"/>
      <c r="B77" s="352"/>
      <c r="C77" s="352"/>
      <c r="D77" s="352"/>
      <c r="E77" s="352"/>
      <c r="F77" s="352"/>
    </row>
    <row r="78" spans="1:6" x14ac:dyDescent="0.2">
      <c r="A78" s="352"/>
      <c r="B78" s="352"/>
      <c r="C78" s="352"/>
      <c r="D78" s="352"/>
      <c r="E78" s="352"/>
      <c r="F78" s="352"/>
    </row>
    <row r="79" spans="1:6" x14ac:dyDescent="0.2">
      <c r="A79" s="352"/>
      <c r="B79" s="352"/>
      <c r="C79" s="352"/>
      <c r="D79" s="352"/>
      <c r="E79" s="352"/>
      <c r="F79" s="352"/>
    </row>
    <row r="80" spans="1:6" x14ac:dyDescent="0.2">
      <c r="A80" s="352"/>
      <c r="B80" s="352"/>
      <c r="C80" s="352"/>
      <c r="D80" s="352"/>
      <c r="E80" s="352"/>
      <c r="F80" s="352"/>
    </row>
    <row r="81" spans="1:6" x14ac:dyDescent="0.2">
      <c r="A81" s="352"/>
      <c r="B81" s="352"/>
      <c r="C81" s="352"/>
      <c r="D81" s="352"/>
      <c r="E81" s="352"/>
      <c r="F81" s="352"/>
    </row>
    <row r="82" spans="1:6" x14ac:dyDescent="0.2">
      <c r="A82" s="352"/>
      <c r="B82" s="352"/>
      <c r="C82" s="352"/>
      <c r="D82" s="352"/>
      <c r="E82" s="352"/>
      <c r="F82" s="352"/>
    </row>
    <row r="83" spans="1:6" x14ac:dyDescent="0.2">
      <c r="A83" s="352"/>
      <c r="B83" s="352"/>
      <c r="C83" s="352"/>
      <c r="D83" s="352"/>
      <c r="E83" s="352"/>
      <c r="F83" s="352"/>
    </row>
    <row r="84" spans="1:6" x14ac:dyDescent="0.2">
      <c r="A84" s="352"/>
      <c r="B84" s="352"/>
      <c r="C84" s="352"/>
      <c r="D84" s="352"/>
      <c r="E84" s="352"/>
      <c r="F84" s="352"/>
    </row>
    <row r="85" spans="1:6" x14ac:dyDescent="0.2">
      <c r="A85" s="352"/>
      <c r="B85" s="352"/>
      <c r="C85" s="352"/>
      <c r="D85" s="352"/>
      <c r="E85" s="352"/>
      <c r="F85" s="352"/>
    </row>
    <row r="86" spans="1:6" x14ac:dyDescent="0.2">
      <c r="A86" s="352"/>
      <c r="B86" s="352"/>
      <c r="C86" s="352"/>
      <c r="D86" s="352"/>
      <c r="E86" s="352"/>
      <c r="F86" s="352"/>
    </row>
    <row r="87" spans="1:6" x14ac:dyDescent="0.2">
      <c r="A87" s="352"/>
      <c r="B87" s="352"/>
      <c r="C87" s="352"/>
      <c r="D87" s="352"/>
      <c r="E87" s="352"/>
      <c r="F87" s="352"/>
    </row>
    <row r="88" spans="1:6" x14ac:dyDescent="0.2">
      <c r="A88" s="352"/>
      <c r="B88" s="352"/>
      <c r="C88" s="352"/>
      <c r="D88" s="352"/>
      <c r="E88" s="352"/>
      <c r="F88" s="352"/>
    </row>
    <row r="89" spans="1:6" x14ac:dyDescent="0.2">
      <c r="A89" s="352"/>
      <c r="B89" s="352"/>
      <c r="C89" s="352"/>
      <c r="D89" s="352"/>
      <c r="E89" s="352"/>
      <c r="F89" s="352"/>
    </row>
    <row r="90" spans="1:6" x14ac:dyDescent="0.2">
      <c r="A90" s="352"/>
      <c r="B90" s="352"/>
      <c r="C90" s="352"/>
      <c r="D90" s="352"/>
      <c r="E90" s="352"/>
      <c r="F90" s="352"/>
    </row>
    <row r="91" spans="1:6" x14ac:dyDescent="0.2">
      <c r="A91" s="352"/>
      <c r="B91" s="352"/>
      <c r="C91" s="352"/>
      <c r="D91" s="352"/>
      <c r="E91" s="352"/>
      <c r="F91" s="352"/>
    </row>
    <row r="92" spans="1:6" x14ac:dyDescent="0.2">
      <c r="A92" s="352"/>
      <c r="B92" s="352"/>
      <c r="C92" s="352"/>
      <c r="D92" s="352"/>
      <c r="E92" s="352"/>
      <c r="F92" s="352"/>
    </row>
    <row r="93" spans="1:6" x14ac:dyDescent="0.2">
      <c r="A93" s="352"/>
      <c r="B93" s="352"/>
      <c r="C93" s="352"/>
      <c r="D93" s="352"/>
      <c r="E93" s="352"/>
      <c r="F93" s="352"/>
    </row>
    <row r="94" spans="1:6" x14ac:dyDescent="0.2">
      <c r="A94" s="352"/>
      <c r="B94" s="352"/>
      <c r="C94" s="352"/>
      <c r="D94" s="352"/>
      <c r="E94" s="352"/>
      <c r="F94" s="352"/>
    </row>
    <row r="95" spans="1:6" x14ac:dyDescent="0.2">
      <c r="A95" s="352"/>
      <c r="B95" s="352"/>
      <c r="C95" s="352"/>
      <c r="D95" s="352"/>
      <c r="E95" s="352"/>
      <c r="F95" s="352"/>
    </row>
    <row r="96" spans="1:6" x14ac:dyDescent="0.2">
      <c r="A96" s="352"/>
      <c r="B96" s="352"/>
      <c r="C96" s="352"/>
      <c r="D96" s="352"/>
      <c r="E96" s="352"/>
      <c r="F96" s="352"/>
    </row>
    <row r="97" spans="1:6" x14ac:dyDescent="0.2">
      <c r="A97" s="352"/>
      <c r="B97" s="352"/>
      <c r="C97" s="352"/>
      <c r="D97" s="352"/>
      <c r="E97" s="352"/>
      <c r="F97" s="352"/>
    </row>
    <row r="98" spans="1:6" x14ac:dyDescent="0.2">
      <c r="A98" s="352"/>
      <c r="B98" s="352"/>
      <c r="C98" s="352"/>
      <c r="D98" s="352"/>
      <c r="E98" s="352"/>
      <c r="F98" s="352"/>
    </row>
    <row r="99" spans="1:6" x14ac:dyDescent="0.2">
      <c r="A99" s="352"/>
      <c r="B99" s="352"/>
      <c r="C99" s="352"/>
      <c r="D99" s="352"/>
      <c r="E99" s="352"/>
      <c r="F99" s="352"/>
    </row>
    <row r="100" spans="1:6" x14ac:dyDescent="0.2">
      <c r="A100" s="352"/>
      <c r="B100" s="352"/>
      <c r="C100" s="352"/>
      <c r="D100" s="352"/>
      <c r="E100" s="352"/>
      <c r="F100" s="352"/>
    </row>
    <row r="101" spans="1:6" x14ac:dyDescent="0.2">
      <c r="A101" s="352"/>
      <c r="B101" s="352"/>
      <c r="C101" s="352"/>
      <c r="D101" s="352"/>
      <c r="E101" s="352"/>
      <c r="F101" s="352"/>
    </row>
    <row r="102" spans="1:6" x14ac:dyDescent="0.2">
      <c r="A102" s="352"/>
      <c r="B102" s="352"/>
      <c r="C102" s="352"/>
      <c r="D102" s="352"/>
      <c r="E102" s="352"/>
      <c r="F102" s="352"/>
    </row>
    <row r="103" spans="1:6" x14ac:dyDescent="0.2">
      <c r="A103" s="352"/>
      <c r="B103" s="352"/>
      <c r="C103" s="352"/>
      <c r="D103" s="352"/>
      <c r="E103" s="352"/>
      <c r="F103" s="352"/>
    </row>
    <row r="104" spans="1:6" x14ac:dyDescent="0.2">
      <c r="A104" s="352"/>
      <c r="B104" s="352"/>
      <c r="C104" s="352"/>
      <c r="D104" s="352"/>
      <c r="E104" s="352"/>
      <c r="F104" s="352"/>
    </row>
    <row r="105" spans="1:6" x14ac:dyDescent="0.2">
      <c r="A105" s="352"/>
      <c r="B105" s="352"/>
      <c r="C105" s="352"/>
      <c r="D105" s="352"/>
      <c r="E105" s="352"/>
      <c r="F105" s="352"/>
    </row>
    <row r="106" spans="1:6" x14ac:dyDescent="0.2">
      <c r="A106" s="352"/>
      <c r="B106" s="352"/>
      <c r="C106" s="352"/>
      <c r="D106" s="352"/>
      <c r="E106" s="352"/>
      <c r="F106" s="352"/>
    </row>
    <row r="107" spans="1:6" x14ac:dyDescent="0.2">
      <c r="A107" s="352"/>
      <c r="B107" s="352"/>
      <c r="C107" s="352"/>
      <c r="D107" s="352"/>
      <c r="E107" s="352"/>
      <c r="F107" s="352"/>
    </row>
    <row r="108" spans="1:6" x14ac:dyDescent="0.2">
      <c r="A108" s="352"/>
      <c r="B108" s="352"/>
      <c r="C108" s="352"/>
      <c r="D108" s="352"/>
      <c r="E108" s="352"/>
      <c r="F108" s="352"/>
    </row>
    <row r="109" spans="1:6" x14ac:dyDescent="0.2">
      <c r="A109" s="352"/>
      <c r="B109" s="352"/>
      <c r="C109" s="352"/>
      <c r="D109" s="352"/>
      <c r="E109" s="352"/>
      <c r="F109" s="352"/>
    </row>
    <row r="110" spans="1:6" x14ac:dyDescent="0.2">
      <c r="A110" s="352"/>
      <c r="B110" s="352"/>
      <c r="C110" s="352"/>
      <c r="D110" s="352"/>
      <c r="E110" s="352"/>
      <c r="F110" s="352"/>
    </row>
    <row r="111" spans="1:6" x14ac:dyDescent="0.2">
      <c r="A111" s="352"/>
      <c r="B111" s="352"/>
      <c r="C111" s="352"/>
      <c r="D111" s="352"/>
      <c r="E111" s="352"/>
      <c r="F111" s="352"/>
    </row>
    <row r="112" spans="1:6" x14ac:dyDescent="0.2">
      <c r="A112" s="352"/>
      <c r="B112" s="352"/>
      <c r="C112" s="352"/>
      <c r="D112" s="352"/>
      <c r="E112" s="352"/>
      <c r="F112" s="352"/>
    </row>
    <row r="113" spans="1:6" x14ac:dyDescent="0.2">
      <c r="A113" s="352"/>
      <c r="B113" s="352"/>
      <c r="C113" s="352"/>
      <c r="D113" s="352"/>
      <c r="E113" s="352"/>
      <c r="F113" s="352"/>
    </row>
    <row r="114" spans="1:6" x14ac:dyDescent="0.2">
      <c r="A114" s="352"/>
      <c r="B114" s="352"/>
      <c r="C114" s="352"/>
      <c r="D114" s="352"/>
      <c r="E114" s="352"/>
      <c r="F114" s="352"/>
    </row>
    <row r="115" spans="1:6" x14ac:dyDescent="0.2">
      <c r="A115" s="352"/>
      <c r="B115" s="352"/>
      <c r="C115" s="352"/>
      <c r="D115" s="352"/>
      <c r="E115" s="352"/>
      <c r="F115" s="352"/>
    </row>
    <row r="116" spans="1:6" x14ac:dyDescent="0.2">
      <c r="A116" s="352"/>
      <c r="B116" s="352"/>
      <c r="C116" s="352"/>
      <c r="D116" s="352"/>
      <c r="E116" s="352"/>
      <c r="F116" s="352"/>
    </row>
    <row r="117" spans="1:6" x14ac:dyDescent="0.2">
      <c r="A117" s="352"/>
      <c r="B117" s="352"/>
      <c r="C117" s="352"/>
      <c r="D117" s="352"/>
      <c r="E117" s="352"/>
      <c r="F117" s="352"/>
    </row>
    <row r="118" spans="1:6" x14ac:dyDescent="0.2">
      <c r="A118" s="352"/>
      <c r="B118" s="352"/>
      <c r="C118" s="352"/>
      <c r="D118" s="352"/>
      <c r="E118" s="352"/>
      <c r="F118" s="352"/>
    </row>
    <row r="119" spans="1:6" x14ac:dyDescent="0.2">
      <c r="A119" s="352"/>
      <c r="B119" s="352"/>
      <c r="C119" s="352"/>
      <c r="D119" s="352"/>
      <c r="E119" s="352"/>
      <c r="F119" s="352"/>
    </row>
    <row r="120" spans="1:6" x14ac:dyDescent="0.2">
      <c r="A120" s="352"/>
      <c r="B120" s="352"/>
      <c r="C120" s="352"/>
      <c r="D120" s="352"/>
      <c r="E120" s="352"/>
      <c r="F120" s="352"/>
    </row>
    <row r="121" spans="1:6" x14ac:dyDescent="0.2">
      <c r="A121" s="352"/>
      <c r="B121" s="352"/>
      <c r="C121" s="352"/>
      <c r="D121" s="352"/>
      <c r="E121" s="352"/>
      <c r="F121" s="352"/>
    </row>
    <row r="122" spans="1:6" x14ac:dyDescent="0.2">
      <c r="A122" s="352"/>
      <c r="B122" s="352"/>
      <c r="C122" s="352"/>
      <c r="D122" s="352"/>
      <c r="E122" s="352"/>
      <c r="F122" s="352"/>
    </row>
    <row r="123" spans="1:6" x14ac:dyDescent="0.2">
      <c r="A123" s="352"/>
      <c r="B123" s="352"/>
      <c r="C123" s="352"/>
      <c r="D123" s="352"/>
      <c r="E123" s="352"/>
      <c r="F123" s="352"/>
    </row>
    <row r="124" spans="1:6" x14ac:dyDescent="0.2">
      <c r="A124" s="352"/>
      <c r="B124" s="352"/>
      <c r="C124" s="352"/>
      <c r="D124" s="352"/>
      <c r="E124" s="352"/>
      <c r="F124" s="352"/>
    </row>
    <row r="125" spans="1:6" x14ac:dyDescent="0.2">
      <c r="A125" s="352"/>
      <c r="B125" s="352"/>
      <c r="C125" s="352"/>
      <c r="D125" s="352"/>
      <c r="E125" s="352"/>
      <c r="F125" s="352"/>
    </row>
    <row r="126" spans="1:6" x14ac:dyDescent="0.2">
      <c r="A126" s="352"/>
      <c r="B126" s="352"/>
      <c r="C126" s="352"/>
      <c r="D126" s="352"/>
      <c r="E126" s="352"/>
      <c r="F126" s="352"/>
    </row>
    <row r="127" spans="1:6" x14ac:dyDescent="0.2">
      <c r="A127" s="352"/>
      <c r="B127" s="352"/>
      <c r="C127" s="352"/>
      <c r="D127" s="352"/>
      <c r="E127" s="352"/>
      <c r="F127" s="352"/>
    </row>
    <row r="128" spans="1:6" x14ac:dyDescent="0.2">
      <c r="A128" s="352"/>
      <c r="B128" s="352"/>
      <c r="C128" s="352"/>
      <c r="D128" s="352"/>
      <c r="E128" s="352"/>
      <c r="F128" s="352"/>
    </row>
    <row r="129" spans="1:6" x14ac:dyDescent="0.2">
      <c r="A129" s="352"/>
      <c r="B129" s="352"/>
      <c r="C129" s="352"/>
      <c r="D129" s="352"/>
      <c r="E129" s="352"/>
      <c r="F129" s="352"/>
    </row>
    <row r="130" spans="1:6" x14ac:dyDescent="0.2">
      <c r="A130" s="352"/>
      <c r="B130" s="352"/>
      <c r="C130" s="352"/>
      <c r="D130" s="352"/>
      <c r="E130" s="352"/>
      <c r="F130" s="352"/>
    </row>
    <row r="131" spans="1:6" x14ac:dyDescent="0.2">
      <c r="A131" s="352"/>
      <c r="B131" s="352"/>
      <c r="C131" s="352"/>
      <c r="D131" s="352"/>
      <c r="E131" s="352"/>
      <c r="F131" s="352"/>
    </row>
    <row r="132" spans="1:6" x14ac:dyDescent="0.2">
      <c r="A132" s="352"/>
      <c r="B132" s="352"/>
      <c r="C132" s="352"/>
      <c r="D132" s="352"/>
      <c r="E132" s="352"/>
      <c r="F132" s="352"/>
    </row>
    <row r="133" spans="1:6" x14ac:dyDescent="0.2">
      <c r="A133" s="352"/>
      <c r="B133" s="352"/>
      <c r="C133" s="352"/>
      <c r="D133" s="352"/>
      <c r="E133" s="352"/>
      <c r="F133" s="352"/>
    </row>
    <row r="134" spans="1:6" x14ac:dyDescent="0.2">
      <c r="A134" s="352"/>
      <c r="B134" s="352"/>
      <c r="C134" s="352"/>
      <c r="D134" s="352"/>
      <c r="E134" s="352"/>
      <c r="F134" s="352"/>
    </row>
    <row r="135" spans="1:6" x14ac:dyDescent="0.2">
      <c r="A135" s="352"/>
      <c r="B135" s="352"/>
      <c r="C135" s="352"/>
      <c r="D135" s="352"/>
      <c r="E135" s="352"/>
      <c r="F135" s="352"/>
    </row>
    <row r="136" spans="1:6" x14ac:dyDescent="0.2">
      <c r="A136" s="352"/>
      <c r="B136" s="352"/>
      <c r="C136" s="352"/>
      <c r="D136" s="352"/>
      <c r="E136" s="352"/>
      <c r="F136" s="352"/>
    </row>
    <row r="137" spans="1:6" x14ac:dyDescent="0.2">
      <c r="A137" s="352"/>
      <c r="B137" s="352"/>
      <c r="C137" s="352"/>
      <c r="D137" s="352"/>
      <c r="E137" s="352"/>
      <c r="F137" s="352"/>
    </row>
    <row r="138" spans="1:6" x14ac:dyDescent="0.2">
      <c r="A138" s="352"/>
      <c r="B138" s="352"/>
      <c r="C138" s="352"/>
      <c r="D138" s="352"/>
      <c r="E138" s="352"/>
      <c r="F138" s="352"/>
    </row>
    <row r="139" spans="1:6" x14ac:dyDescent="0.2">
      <c r="A139" s="352"/>
      <c r="B139" s="352"/>
      <c r="C139" s="352"/>
      <c r="D139" s="352"/>
      <c r="E139" s="352"/>
      <c r="F139" s="352"/>
    </row>
    <row r="140" spans="1:6" x14ac:dyDescent="0.2">
      <c r="A140" s="352"/>
      <c r="B140" s="352"/>
      <c r="C140" s="352"/>
      <c r="D140" s="352"/>
      <c r="E140" s="352"/>
      <c r="F140" s="352"/>
    </row>
    <row r="141" spans="1:6" x14ac:dyDescent="0.2">
      <c r="A141" s="352"/>
      <c r="B141" s="352"/>
      <c r="C141" s="352"/>
      <c r="D141" s="352"/>
      <c r="E141" s="352"/>
      <c r="F141" s="352"/>
    </row>
    <row r="142" spans="1:6" x14ac:dyDescent="0.2">
      <c r="A142" s="352"/>
      <c r="B142" s="352"/>
      <c r="C142" s="352"/>
      <c r="D142" s="352"/>
      <c r="E142" s="352"/>
      <c r="F142" s="352"/>
    </row>
    <row r="143" spans="1:6" x14ac:dyDescent="0.2">
      <c r="A143" s="352"/>
      <c r="B143" s="352"/>
      <c r="C143" s="352"/>
      <c r="D143" s="352"/>
      <c r="E143" s="352"/>
      <c r="F143" s="352"/>
    </row>
    <row r="144" spans="1:6" x14ac:dyDescent="0.2">
      <c r="A144" s="352"/>
      <c r="B144" s="352"/>
      <c r="C144" s="352"/>
      <c r="D144" s="352"/>
      <c r="E144" s="352"/>
      <c r="F144" s="352"/>
    </row>
    <row r="145" spans="1:6" x14ac:dyDescent="0.2">
      <c r="A145" s="352"/>
      <c r="B145" s="352"/>
      <c r="C145" s="352"/>
      <c r="D145" s="352"/>
      <c r="E145" s="352"/>
      <c r="F145" s="352"/>
    </row>
    <row r="146" spans="1:6" x14ac:dyDescent="0.2">
      <c r="A146" s="352"/>
      <c r="B146" s="352"/>
      <c r="C146" s="352"/>
      <c r="D146" s="352"/>
      <c r="E146" s="352"/>
      <c r="F146" s="352"/>
    </row>
    <row r="147" spans="1:6" x14ac:dyDescent="0.2">
      <c r="A147" s="352"/>
      <c r="B147" s="352"/>
      <c r="C147" s="352"/>
      <c r="D147" s="352"/>
      <c r="E147" s="352"/>
      <c r="F147" s="352"/>
    </row>
    <row r="148" spans="1:6" x14ac:dyDescent="0.2">
      <c r="A148" s="352"/>
      <c r="B148" s="352"/>
      <c r="C148" s="352"/>
      <c r="D148" s="352"/>
      <c r="E148" s="352"/>
      <c r="F148" s="352"/>
    </row>
    <row r="149" spans="1:6" x14ac:dyDescent="0.2">
      <c r="A149" s="352"/>
      <c r="B149" s="352"/>
      <c r="C149" s="352"/>
      <c r="D149" s="352"/>
      <c r="E149" s="352"/>
      <c r="F149" s="352"/>
    </row>
    <row r="150" spans="1:6" x14ac:dyDescent="0.2">
      <c r="A150" s="352"/>
      <c r="B150" s="352"/>
      <c r="C150" s="352"/>
      <c r="D150" s="352"/>
      <c r="E150" s="352"/>
      <c r="F150" s="352"/>
    </row>
    <row r="151" spans="1:6" x14ac:dyDescent="0.2">
      <c r="A151" s="352"/>
      <c r="B151" s="352"/>
      <c r="C151" s="352"/>
      <c r="D151" s="352"/>
      <c r="E151" s="352"/>
      <c r="F151" s="352"/>
    </row>
    <row r="152" spans="1:6" x14ac:dyDescent="0.2">
      <c r="A152" s="352"/>
      <c r="B152" s="352"/>
      <c r="C152" s="352"/>
      <c r="D152" s="352"/>
      <c r="E152" s="352"/>
      <c r="F152" s="352"/>
    </row>
    <row r="153" spans="1:6" x14ac:dyDescent="0.2">
      <c r="A153" s="352"/>
      <c r="B153" s="352"/>
      <c r="C153" s="352"/>
      <c r="D153" s="352"/>
      <c r="E153" s="352"/>
      <c r="F153" s="352"/>
    </row>
    <row r="154" spans="1:6" x14ac:dyDescent="0.2">
      <c r="A154" s="352"/>
      <c r="B154" s="352"/>
      <c r="C154" s="352"/>
      <c r="D154" s="352"/>
      <c r="E154" s="352"/>
      <c r="F154" s="352"/>
    </row>
    <row r="155" spans="1:6" x14ac:dyDescent="0.2">
      <c r="A155" s="352"/>
      <c r="B155" s="352"/>
      <c r="C155" s="352"/>
      <c r="D155" s="352"/>
      <c r="E155" s="352"/>
      <c r="F155" s="352"/>
    </row>
    <row r="156" spans="1:6" x14ac:dyDescent="0.2">
      <c r="A156" s="352"/>
      <c r="B156" s="352"/>
      <c r="C156" s="352"/>
      <c r="D156" s="352"/>
      <c r="E156" s="352"/>
      <c r="F156" s="352"/>
    </row>
    <row r="157" spans="1:6" x14ac:dyDescent="0.2">
      <c r="A157" s="352"/>
      <c r="B157" s="352"/>
      <c r="C157" s="352"/>
      <c r="D157" s="352"/>
      <c r="E157" s="352"/>
      <c r="F157" s="352"/>
    </row>
    <row r="158" spans="1:6" x14ac:dyDescent="0.2">
      <c r="A158" s="352"/>
      <c r="B158" s="352"/>
      <c r="C158" s="352"/>
      <c r="D158" s="352"/>
      <c r="E158" s="352"/>
      <c r="F158" s="352"/>
    </row>
    <row r="159" spans="1:6" x14ac:dyDescent="0.2">
      <c r="A159" s="352"/>
      <c r="B159" s="352"/>
      <c r="C159" s="352"/>
      <c r="D159" s="352"/>
      <c r="E159" s="352"/>
      <c r="F159" s="352"/>
    </row>
    <row r="160" spans="1:6" x14ac:dyDescent="0.2">
      <c r="A160" s="352"/>
      <c r="B160" s="352"/>
      <c r="C160" s="352"/>
      <c r="D160" s="352"/>
      <c r="E160" s="352"/>
      <c r="F160" s="352"/>
    </row>
    <row r="161" spans="1:6" x14ac:dyDescent="0.2">
      <c r="A161" s="352"/>
      <c r="B161" s="352"/>
      <c r="C161" s="352"/>
      <c r="D161" s="352"/>
      <c r="E161" s="352"/>
      <c r="F161" s="352"/>
    </row>
    <row r="162" spans="1:6" x14ac:dyDescent="0.2">
      <c r="A162" s="352"/>
      <c r="B162" s="352"/>
      <c r="C162" s="352"/>
      <c r="D162" s="352"/>
      <c r="E162" s="352"/>
      <c r="F162" s="352"/>
    </row>
    <row r="163" spans="1:6" x14ac:dyDescent="0.2">
      <c r="A163" s="352"/>
      <c r="B163" s="352"/>
      <c r="C163" s="352"/>
      <c r="D163" s="352"/>
      <c r="E163" s="352"/>
      <c r="F163" s="352"/>
    </row>
    <row r="164" spans="1:6" x14ac:dyDescent="0.2">
      <c r="A164" s="352"/>
      <c r="B164" s="352"/>
      <c r="C164" s="352"/>
      <c r="D164" s="352"/>
      <c r="E164" s="352"/>
      <c r="F164" s="352"/>
    </row>
    <row r="165" spans="1:6" x14ac:dyDescent="0.2">
      <c r="A165" s="352"/>
      <c r="B165" s="352"/>
      <c r="C165" s="352"/>
      <c r="D165" s="352"/>
      <c r="E165" s="352"/>
      <c r="F165" s="352"/>
    </row>
    <row r="166" spans="1:6" x14ac:dyDescent="0.2">
      <c r="A166" s="352"/>
      <c r="B166" s="352"/>
      <c r="C166" s="352"/>
      <c r="D166" s="352"/>
      <c r="E166" s="352"/>
      <c r="F166" s="352"/>
    </row>
    <row r="167" spans="1:6" x14ac:dyDescent="0.2">
      <c r="A167" s="352"/>
      <c r="B167" s="352"/>
      <c r="C167" s="352"/>
      <c r="D167" s="352"/>
      <c r="E167" s="352"/>
      <c r="F167" s="352"/>
    </row>
    <row r="168" spans="1:6" x14ac:dyDescent="0.2">
      <c r="A168" s="352"/>
      <c r="B168" s="352"/>
      <c r="C168" s="352"/>
      <c r="D168" s="352"/>
      <c r="E168" s="352"/>
      <c r="F168" s="352"/>
    </row>
    <row r="169" spans="1:6" x14ac:dyDescent="0.2">
      <c r="A169" s="352"/>
      <c r="B169" s="352"/>
      <c r="C169" s="352"/>
      <c r="D169" s="352"/>
      <c r="E169" s="352"/>
      <c r="F169" s="352"/>
    </row>
    <row r="170" spans="1:6" x14ac:dyDescent="0.2">
      <c r="A170" s="352"/>
      <c r="B170" s="352"/>
      <c r="C170" s="352"/>
      <c r="D170" s="352"/>
      <c r="E170" s="352"/>
      <c r="F170" s="352"/>
    </row>
    <row r="171" spans="1:6" x14ac:dyDescent="0.2">
      <c r="A171" s="352"/>
      <c r="B171" s="352"/>
      <c r="C171" s="352"/>
      <c r="D171" s="352"/>
      <c r="E171" s="352"/>
      <c r="F171" s="352"/>
    </row>
    <row r="172" spans="1:6" x14ac:dyDescent="0.2">
      <c r="A172" s="352"/>
      <c r="B172" s="352"/>
      <c r="C172" s="352"/>
      <c r="D172" s="352"/>
      <c r="E172" s="352"/>
      <c r="F172" s="352"/>
    </row>
    <row r="173" spans="1:6" x14ac:dyDescent="0.2">
      <c r="A173" s="352"/>
      <c r="B173" s="352"/>
      <c r="C173" s="352"/>
      <c r="D173" s="352"/>
      <c r="E173" s="352"/>
      <c r="F173" s="352"/>
    </row>
    <row r="174" spans="1:6" x14ac:dyDescent="0.2">
      <c r="A174" s="352"/>
      <c r="B174" s="352"/>
      <c r="C174" s="352"/>
      <c r="D174" s="352"/>
      <c r="E174" s="352"/>
      <c r="F174" s="352"/>
    </row>
    <row r="175" spans="1:6" x14ac:dyDescent="0.2">
      <c r="A175" s="352"/>
      <c r="B175" s="352"/>
      <c r="C175" s="352"/>
      <c r="D175" s="352"/>
      <c r="E175" s="352"/>
      <c r="F175" s="352"/>
    </row>
    <row r="176" spans="1:6" x14ac:dyDescent="0.2">
      <c r="A176" s="352"/>
      <c r="B176" s="352"/>
      <c r="C176" s="352"/>
      <c r="D176" s="352"/>
      <c r="E176" s="352"/>
      <c r="F176" s="352"/>
    </row>
    <row r="177" spans="1:6" x14ac:dyDescent="0.2">
      <c r="A177" s="352"/>
      <c r="B177" s="352"/>
      <c r="C177" s="352"/>
      <c r="D177" s="352"/>
      <c r="E177" s="352"/>
      <c r="F177" s="352"/>
    </row>
    <row r="178" spans="1:6" x14ac:dyDescent="0.2">
      <c r="A178" s="352"/>
      <c r="B178" s="352"/>
      <c r="C178" s="352"/>
      <c r="D178" s="352"/>
      <c r="E178" s="352"/>
      <c r="F178" s="352"/>
    </row>
    <row r="179" spans="1:6" x14ac:dyDescent="0.2">
      <c r="A179" s="352"/>
      <c r="B179" s="352"/>
      <c r="C179" s="352"/>
      <c r="D179" s="352"/>
      <c r="E179" s="352"/>
      <c r="F179" s="352"/>
    </row>
    <row r="180" spans="1:6" x14ac:dyDescent="0.2">
      <c r="A180" s="352"/>
      <c r="B180" s="352"/>
      <c r="C180" s="352"/>
      <c r="D180" s="352"/>
      <c r="E180" s="352"/>
      <c r="F180" s="352"/>
    </row>
    <row r="181" spans="1:6" x14ac:dyDescent="0.2">
      <c r="A181" s="352"/>
      <c r="B181" s="352"/>
      <c r="C181" s="352"/>
      <c r="D181" s="352"/>
      <c r="E181" s="352"/>
      <c r="F181" s="352"/>
    </row>
    <row r="182" spans="1:6" x14ac:dyDescent="0.2">
      <c r="A182" s="352"/>
      <c r="B182" s="352"/>
      <c r="C182" s="352"/>
      <c r="D182" s="352"/>
      <c r="E182" s="352"/>
      <c r="F182" s="352"/>
    </row>
    <row r="183" spans="1:6" x14ac:dyDescent="0.2">
      <c r="A183" s="352"/>
      <c r="B183" s="352"/>
      <c r="C183" s="352"/>
      <c r="D183" s="352"/>
      <c r="E183" s="352"/>
      <c r="F183" s="352"/>
    </row>
    <row r="184" spans="1:6" x14ac:dyDescent="0.2">
      <c r="A184" s="352"/>
      <c r="B184" s="352"/>
      <c r="C184" s="352"/>
      <c r="D184" s="352"/>
      <c r="E184" s="352"/>
      <c r="F184" s="352"/>
    </row>
    <row r="185" spans="1:6" x14ac:dyDescent="0.2">
      <c r="A185" s="352"/>
      <c r="B185" s="352"/>
      <c r="C185" s="352"/>
      <c r="D185" s="352"/>
      <c r="E185" s="352"/>
      <c r="F185" s="352"/>
    </row>
    <row r="186" spans="1:6" x14ac:dyDescent="0.2">
      <c r="A186" s="352"/>
      <c r="B186" s="352"/>
      <c r="C186" s="352"/>
      <c r="D186" s="352"/>
      <c r="E186" s="352"/>
      <c r="F186" s="352"/>
    </row>
    <row r="187" spans="1:6" x14ac:dyDescent="0.2">
      <c r="A187" s="352"/>
      <c r="B187" s="352"/>
      <c r="C187" s="352"/>
      <c r="D187" s="352"/>
      <c r="E187" s="352"/>
      <c r="F187" s="352"/>
    </row>
    <row r="188" spans="1:6" x14ac:dyDescent="0.2">
      <c r="A188" s="352"/>
      <c r="B188" s="352"/>
      <c r="C188" s="352"/>
      <c r="D188" s="352"/>
      <c r="E188" s="352"/>
      <c r="F188" s="352"/>
    </row>
    <row r="189" spans="1:6" x14ac:dyDescent="0.2">
      <c r="A189" s="352"/>
      <c r="B189" s="352"/>
      <c r="C189" s="352"/>
      <c r="D189" s="352"/>
      <c r="E189" s="352"/>
      <c r="F189" s="352"/>
    </row>
    <row r="190" spans="1:6" x14ac:dyDescent="0.2">
      <c r="A190" s="352"/>
      <c r="B190" s="352"/>
      <c r="C190" s="352"/>
      <c r="D190" s="352"/>
      <c r="E190" s="352"/>
      <c r="F190" s="352"/>
    </row>
    <row r="191" spans="1:6" x14ac:dyDescent="0.2">
      <c r="A191" s="352"/>
      <c r="B191" s="352"/>
      <c r="C191" s="352"/>
      <c r="D191" s="352"/>
      <c r="E191" s="352"/>
      <c r="F191" s="352"/>
    </row>
    <row r="192" spans="1:6" x14ac:dyDescent="0.2">
      <c r="A192" s="352"/>
      <c r="B192" s="352"/>
      <c r="C192" s="352"/>
      <c r="D192" s="352"/>
      <c r="E192" s="352"/>
      <c r="F192" s="352"/>
    </row>
    <row r="193" spans="1:6" x14ac:dyDescent="0.2">
      <c r="A193" s="352"/>
      <c r="B193" s="352"/>
      <c r="C193" s="352"/>
      <c r="D193" s="352"/>
      <c r="E193" s="352"/>
      <c r="F193" s="352"/>
    </row>
    <row r="194" spans="1:6" x14ac:dyDescent="0.2">
      <c r="A194" s="352"/>
      <c r="B194" s="352"/>
      <c r="C194" s="352"/>
      <c r="D194" s="352"/>
      <c r="E194" s="352"/>
      <c r="F194" s="352"/>
    </row>
    <row r="195" spans="1:6" x14ac:dyDescent="0.2">
      <c r="A195" s="352"/>
      <c r="B195" s="352"/>
      <c r="C195" s="352"/>
      <c r="D195" s="352"/>
      <c r="E195" s="352"/>
      <c r="F195" s="352"/>
    </row>
    <row r="196" spans="1:6" x14ac:dyDescent="0.2">
      <c r="A196" s="352"/>
      <c r="B196" s="352"/>
      <c r="C196" s="352"/>
      <c r="D196" s="352"/>
      <c r="E196" s="352"/>
      <c r="F196" s="352"/>
    </row>
    <row r="197" spans="1:6" x14ac:dyDescent="0.2">
      <c r="A197" s="352"/>
      <c r="B197" s="352"/>
      <c r="C197" s="352"/>
      <c r="D197" s="352"/>
      <c r="E197" s="352"/>
      <c r="F197" s="352"/>
    </row>
    <row r="198" spans="1:6" x14ac:dyDescent="0.2">
      <c r="A198" s="352"/>
      <c r="B198" s="352"/>
      <c r="C198" s="352"/>
      <c r="D198" s="352"/>
      <c r="E198" s="352"/>
      <c r="F198" s="352"/>
    </row>
    <row r="199" spans="1:6" x14ac:dyDescent="0.2">
      <c r="A199" s="352"/>
      <c r="B199" s="352"/>
      <c r="C199" s="352"/>
      <c r="D199" s="352"/>
      <c r="E199" s="352"/>
      <c r="F199" s="352"/>
    </row>
    <row r="200" spans="1:6" x14ac:dyDescent="0.2">
      <c r="A200" s="352"/>
      <c r="B200" s="352"/>
      <c r="C200" s="352"/>
      <c r="D200" s="352"/>
      <c r="E200" s="352"/>
      <c r="F200" s="352"/>
    </row>
    <row r="201" spans="1:6" x14ac:dyDescent="0.2">
      <c r="A201" s="352"/>
      <c r="B201" s="352"/>
      <c r="C201" s="352"/>
      <c r="D201" s="352"/>
      <c r="E201" s="352"/>
      <c r="F201" s="352"/>
    </row>
    <row r="202" spans="1:6" x14ac:dyDescent="0.2">
      <c r="A202" s="352"/>
      <c r="B202" s="352"/>
      <c r="C202" s="352"/>
      <c r="D202" s="352"/>
      <c r="E202" s="352"/>
      <c r="F202" s="352"/>
    </row>
    <row r="203" spans="1:6" x14ac:dyDescent="0.2">
      <c r="A203" s="352"/>
      <c r="B203" s="352"/>
      <c r="C203" s="352"/>
      <c r="D203" s="352"/>
      <c r="E203" s="352"/>
      <c r="F203" s="352"/>
    </row>
    <row r="204" spans="1:6" x14ac:dyDescent="0.2">
      <c r="A204" s="352"/>
      <c r="B204" s="352"/>
      <c r="C204" s="352"/>
      <c r="D204" s="352"/>
      <c r="E204" s="352"/>
      <c r="F204" s="352"/>
    </row>
    <row r="205" spans="1:6" x14ac:dyDescent="0.2">
      <c r="A205" s="352"/>
      <c r="B205" s="352"/>
      <c r="C205" s="352"/>
      <c r="D205" s="352"/>
      <c r="E205" s="352"/>
      <c r="F205" s="352"/>
    </row>
    <row r="206" spans="1:6" x14ac:dyDescent="0.2">
      <c r="A206" s="352"/>
      <c r="B206" s="352"/>
      <c r="C206" s="352"/>
      <c r="D206" s="352"/>
      <c r="E206" s="352"/>
      <c r="F206" s="352"/>
    </row>
    <row r="207" spans="1:6" x14ac:dyDescent="0.2">
      <c r="A207" s="352"/>
      <c r="B207" s="352"/>
      <c r="C207" s="352"/>
      <c r="D207" s="352"/>
      <c r="E207" s="352"/>
      <c r="F207" s="352"/>
    </row>
    <row r="208" spans="1:6" x14ac:dyDescent="0.2">
      <c r="A208" s="352"/>
      <c r="B208" s="352"/>
      <c r="C208" s="352"/>
      <c r="D208" s="352"/>
      <c r="E208" s="352"/>
      <c r="F208" s="352"/>
    </row>
    <row r="209" spans="1:6" x14ac:dyDescent="0.2">
      <c r="A209" s="352"/>
      <c r="B209" s="352"/>
      <c r="C209" s="352"/>
      <c r="D209" s="352"/>
      <c r="E209" s="352"/>
      <c r="F209" s="352"/>
    </row>
    <row r="210" spans="1:6" x14ac:dyDescent="0.2">
      <c r="A210" s="352"/>
      <c r="B210" s="352"/>
      <c r="C210" s="352"/>
      <c r="D210" s="352"/>
      <c r="E210" s="352"/>
      <c r="F210" s="352"/>
    </row>
    <row r="211" spans="1:6" x14ac:dyDescent="0.2">
      <c r="A211" s="352"/>
      <c r="B211" s="352"/>
      <c r="C211" s="352"/>
      <c r="D211" s="352"/>
      <c r="E211" s="352"/>
      <c r="F211" s="352"/>
    </row>
    <row r="212" spans="1:6" x14ac:dyDescent="0.2">
      <c r="A212" s="352"/>
      <c r="B212" s="352"/>
      <c r="C212" s="352"/>
      <c r="D212" s="352"/>
      <c r="E212" s="352"/>
      <c r="F212" s="352"/>
    </row>
    <row r="213" spans="1:6" x14ac:dyDescent="0.2">
      <c r="A213" s="352"/>
      <c r="B213" s="352"/>
      <c r="C213" s="352"/>
      <c r="D213" s="352"/>
      <c r="E213" s="352"/>
      <c r="F213" s="352"/>
    </row>
    <row r="214" spans="1:6" x14ac:dyDescent="0.2">
      <c r="A214" s="352"/>
      <c r="B214" s="352"/>
      <c r="C214" s="352"/>
      <c r="D214" s="352"/>
      <c r="E214" s="352"/>
      <c r="F214" s="352"/>
    </row>
    <row r="215" spans="1:6" x14ac:dyDescent="0.2">
      <c r="A215" s="352"/>
      <c r="B215" s="352"/>
      <c r="C215" s="352"/>
      <c r="D215" s="352"/>
      <c r="E215" s="352"/>
      <c r="F215" s="352"/>
    </row>
    <row r="216" spans="1:6" x14ac:dyDescent="0.2">
      <c r="A216" s="352"/>
      <c r="B216" s="352"/>
      <c r="C216" s="352"/>
      <c r="D216" s="352"/>
      <c r="E216" s="352"/>
      <c r="F216" s="352"/>
    </row>
    <row r="217" spans="1:6" x14ac:dyDescent="0.2">
      <c r="A217" s="352"/>
      <c r="B217" s="352"/>
      <c r="C217" s="352"/>
      <c r="D217" s="352"/>
      <c r="E217" s="352"/>
      <c r="F217" s="352"/>
    </row>
    <row r="218" spans="1:6" x14ac:dyDescent="0.2">
      <c r="A218" s="352"/>
      <c r="B218" s="352"/>
      <c r="C218" s="352"/>
      <c r="D218" s="352"/>
      <c r="E218" s="352"/>
      <c r="F218" s="352"/>
    </row>
    <row r="219" spans="1:6" x14ac:dyDescent="0.2">
      <c r="A219" s="352"/>
      <c r="B219" s="352"/>
      <c r="C219" s="352"/>
      <c r="D219" s="352"/>
      <c r="E219" s="352"/>
      <c r="F219" s="352"/>
    </row>
    <row r="220" spans="1:6" x14ac:dyDescent="0.2">
      <c r="A220" s="352"/>
      <c r="B220" s="352"/>
      <c r="C220" s="352"/>
      <c r="D220" s="352"/>
      <c r="E220" s="352"/>
      <c r="F220" s="352"/>
    </row>
    <row r="221" spans="1:6" x14ac:dyDescent="0.2">
      <c r="A221" s="352"/>
      <c r="B221" s="352"/>
      <c r="C221" s="352"/>
      <c r="D221" s="352"/>
      <c r="E221" s="352"/>
      <c r="F221" s="352"/>
    </row>
    <row r="222" spans="1:6" x14ac:dyDescent="0.2">
      <c r="A222" s="352"/>
      <c r="B222" s="352"/>
      <c r="C222" s="352"/>
      <c r="D222" s="352"/>
      <c r="E222" s="352"/>
      <c r="F222" s="352"/>
    </row>
    <row r="223" spans="1:6" x14ac:dyDescent="0.2">
      <c r="A223" s="352"/>
      <c r="B223" s="352"/>
      <c r="C223" s="352"/>
      <c r="D223" s="352"/>
      <c r="E223" s="352"/>
      <c r="F223" s="352"/>
    </row>
    <row r="224" spans="1:6" x14ac:dyDescent="0.2">
      <c r="A224" s="352"/>
      <c r="B224" s="352"/>
      <c r="C224" s="352"/>
      <c r="D224" s="352"/>
      <c r="E224" s="352"/>
      <c r="F224" s="352"/>
    </row>
    <row r="225" spans="1:6" x14ac:dyDescent="0.2">
      <c r="A225" s="352"/>
      <c r="B225" s="352"/>
      <c r="C225" s="352"/>
      <c r="D225" s="352"/>
      <c r="E225" s="352"/>
      <c r="F225" s="352"/>
    </row>
    <row r="226" spans="1:6" x14ac:dyDescent="0.2">
      <c r="A226" s="352"/>
      <c r="B226" s="352"/>
      <c r="C226" s="352"/>
      <c r="D226" s="352"/>
      <c r="E226" s="352"/>
      <c r="F226" s="352"/>
    </row>
    <row r="227" spans="1:6" x14ac:dyDescent="0.2">
      <c r="A227" s="352"/>
      <c r="B227" s="352"/>
      <c r="C227" s="352"/>
      <c r="D227" s="352"/>
      <c r="E227" s="352"/>
      <c r="F227" s="352"/>
    </row>
    <row r="228" spans="1:6" x14ac:dyDescent="0.2">
      <c r="A228" s="352"/>
      <c r="B228" s="352"/>
      <c r="C228" s="352"/>
      <c r="D228" s="352"/>
      <c r="E228" s="352"/>
      <c r="F228" s="352"/>
    </row>
    <row r="229" spans="1:6" x14ac:dyDescent="0.2">
      <c r="A229" s="352"/>
      <c r="B229" s="352"/>
      <c r="C229" s="352"/>
      <c r="D229" s="352"/>
      <c r="E229" s="352"/>
      <c r="F229" s="352"/>
    </row>
    <row r="230" spans="1:6" x14ac:dyDescent="0.2">
      <c r="A230" s="352"/>
      <c r="B230" s="352"/>
      <c r="C230" s="352"/>
      <c r="D230" s="352"/>
      <c r="E230" s="352"/>
      <c r="F230" s="352"/>
    </row>
    <row r="231" spans="1:6" x14ac:dyDescent="0.2">
      <c r="A231" s="352"/>
      <c r="B231" s="352"/>
      <c r="C231" s="352"/>
      <c r="D231" s="352"/>
      <c r="E231" s="352"/>
      <c r="F231" s="352"/>
    </row>
    <row r="232" spans="1:6" x14ac:dyDescent="0.2">
      <c r="A232" s="352"/>
      <c r="B232" s="352"/>
      <c r="C232" s="352"/>
      <c r="D232" s="352"/>
      <c r="E232" s="352"/>
      <c r="F232" s="352"/>
    </row>
    <row r="233" spans="1:6" x14ac:dyDescent="0.2">
      <c r="A233" s="352"/>
      <c r="B233" s="352"/>
      <c r="C233" s="352"/>
      <c r="D233" s="352"/>
      <c r="E233" s="352"/>
      <c r="F233" s="352"/>
    </row>
    <row r="234" spans="1:6" x14ac:dyDescent="0.2">
      <c r="A234" s="352"/>
      <c r="B234" s="352"/>
      <c r="C234" s="352"/>
      <c r="D234" s="352"/>
      <c r="E234" s="352"/>
      <c r="F234" s="352"/>
    </row>
    <row r="235" spans="1:6" x14ac:dyDescent="0.2">
      <c r="A235" s="352"/>
      <c r="B235" s="352"/>
      <c r="C235" s="352"/>
      <c r="D235" s="352"/>
      <c r="E235" s="352"/>
      <c r="F235" s="352"/>
    </row>
    <row r="236" spans="1:6" x14ac:dyDescent="0.2">
      <c r="A236" s="352"/>
      <c r="B236" s="352"/>
      <c r="C236" s="352"/>
      <c r="D236" s="352"/>
      <c r="E236" s="352"/>
      <c r="F236" s="352"/>
    </row>
    <row r="237" spans="1:6" x14ac:dyDescent="0.2">
      <c r="A237" s="352"/>
      <c r="B237" s="352"/>
      <c r="C237" s="352"/>
      <c r="D237" s="352"/>
      <c r="E237" s="352"/>
      <c r="F237" s="352"/>
    </row>
    <row r="238" spans="1:6" x14ac:dyDescent="0.2">
      <c r="A238" s="352"/>
      <c r="B238" s="352"/>
      <c r="C238" s="352"/>
      <c r="D238" s="352"/>
      <c r="E238" s="352"/>
      <c r="F238" s="352"/>
    </row>
    <row r="239" spans="1:6" x14ac:dyDescent="0.2">
      <c r="A239" s="352"/>
      <c r="B239" s="352"/>
      <c r="C239" s="352"/>
      <c r="D239" s="352"/>
      <c r="E239" s="352"/>
      <c r="F239" s="352"/>
    </row>
    <row r="240" spans="1:6" x14ac:dyDescent="0.2">
      <c r="A240" s="352"/>
      <c r="B240" s="352"/>
      <c r="C240" s="352"/>
      <c r="D240" s="352"/>
      <c r="E240" s="352"/>
      <c r="F240" s="352"/>
    </row>
    <row r="241" spans="1:6" x14ac:dyDescent="0.2">
      <c r="A241" s="352"/>
      <c r="B241" s="352"/>
      <c r="C241" s="352"/>
      <c r="D241" s="352"/>
      <c r="E241" s="352"/>
      <c r="F241" s="352"/>
    </row>
    <row r="242" spans="1:6" x14ac:dyDescent="0.2">
      <c r="A242" s="352"/>
      <c r="B242" s="352"/>
      <c r="C242" s="352"/>
      <c r="D242" s="352"/>
      <c r="E242" s="352"/>
      <c r="F242" s="352"/>
    </row>
    <row r="243" spans="1:6" x14ac:dyDescent="0.2">
      <c r="A243" s="352"/>
      <c r="B243" s="352"/>
      <c r="C243" s="352"/>
      <c r="D243" s="352"/>
      <c r="E243" s="352"/>
      <c r="F243" s="352"/>
    </row>
    <row r="244" spans="1:6" x14ac:dyDescent="0.2">
      <c r="A244" s="352"/>
      <c r="B244" s="352"/>
      <c r="C244" s="352"/>
      <c r="D244" s="352"/>
      <c r="E244" s="352"/>
      <c r="F244" s="352"/>
    </row>
    <row r="245" spans="1:6" x14ac:dyDescent="0.2">
      <c r="A245" s="352"/>
      <c r="B245" s="352"/>
      <c r="C245" s="352"/>
      <c r="D245" s="352"/>
      <c r="E245" s="352"/>
      <c r="F245" s="352"/>
    </row>
    <row r="246" spans="1:6" x14ac:dyDescent="0.2">
      <c r="A246" s="352"/>
      <c r="B246" s="352"/>
      <c r="C246" s="352"/>
      <c r="D246" s="352"/>
      <c r="E246" s="352"/>
      <c r="F246" s="352"/>
    </row>
    <row r="247" spans="1:6" x14ac:dyDescent="0.2">
      <c r="A247" s="352"/>
      <c r="B247" s="352"/>
      <c r="C247" s="352"/>
      <c r="D247" s="352"/>
      <c r="E247" s="352"/>
      <c r="F247" s="352"/>
    </row>
    <row r="248" spans="1:6" x14ac:dyDescent="0.2">
      <c r="A248" s="352"/>
      <c r="B248" s="352"/>
      <c r="C248" s="352"/>
      <c r="D248" s="352"/>
      <c r="E248" s="352"/>
      <c r="F248" s="352"/>
    </row>
    <row r="249" spans="1:6" x14ac:dyDescent="0.2">
      <c r="A249" s="352"/>
      <c r="B249" s="352"/>
      <c r="C249" s="352"/>
      <c r="D249" s="352"/>
      <c r="E249" s="352"/>
      <c r="F249" s="352"/>
    </row>
    <row r="250" spans="1:6" x14ac:dyDescent="0.2">
      <c r="A250" s="352"/>
      <c r="B250" s="352"/>
      <c r="C250" s="352"/>
      <c r="D250" s="352"/>
      <c r="E250" s="352"/>
      <c r="F250" s="352"/>
    </row>
    <row r="251" spans="1:6" x14ac:dyDescent="0.2">
      <c r="A251" s="352"/>
      <c r="B251" s="352"/>
      <c r="C251" s="352"/>
      <c r="D251" s="352"/>
      <c r="E251" s="352"/>
      <c r="F251" s="352"/>
    </row>
    <row r="252" spans="1:6" x14ac:dyDescent="0.2">
      <c r="A252" s="352"/>
      <c r="B252" s="352"/>
      <c r="C252" s="352"/>
      <c r="D252" s="352"/>
      <c r="E252" s="352"/>
      <c r="F252" s="352"/>
    </row>
    <row r="253" spans="1:6" x14ac:dyDescent="0.2">
      <c r="A253" s="352"/>
      <c r="B253" s="352"/>
      <c r="C253" s="352"/>
      <c r="D253" s="352"/>
      <c r="E253" s="352"/>
      <c r="F253" s="352"/>
    </row>
    <row r="254" spans="1:6" x14ac:dyDescent="0.2">
      <c r="A254" s="352"/>
      <c r="B254" s="352"/>
      <c r="C254" s="352"/>
      <c r="D254" s="352"/>
      <c r="E254" s="352"/>
      <c r="F254" s="352"/>
    </row>
    <row r="255" spans="1:6" x14ac:dyDescent="0.2">
      <c r="A255" s="352"/>
      <c r="B255" s="352"/>
      <c r="C255" s="352"/>
      <c r="D255" s="352"/>
      <c r="E255" s="352"/>
      <c r="F255" s="352"/>
    </row>
    <row r="256" spans="1:6" x14ac:dyDescent="0.2">
      <c r="A256" s="352"/>
      <c r="B256" s="352"/>
      <c r="C256" s="352"/>
      <c r="D256" s="352"/>
      <c r="E256" s="352"/>
      <c r="F256" s="352"/>
    </row>
    <row r="257" spans="1:6" x14ac:dyDescent="0.2">
      <c r="A257" s="352"/>
      <c r="B257" s="352"/>
      <c r="C257" s="352"/>
      <c r="D257" s="352"/>
      <c r="E257" s="352"/>
      <c r="F257" s="352"/>
    </row>
    <row r="258" spans="1:6" x14ac:dyDescent="0.2">
      <c r="A258" s="352"/>
      <c r="B258" s="352"/>
      <c r="C258" s="352"/>
      <c r="D258" s="352"/>
      <c r="E258" s="352"/>
      <c r="F258" s="352"/>
    </row>
    <row r="259" spans="1:6" x14ac:dyDescent="0.2">
      <c r="A259" s="352"/>
      <c r="B259" s="352"/>
      <c r="C259" s="352"/>
      <c r="D259" s="352"/>
      <c r="E259" s="352"/>
      <c r="F259" s="352"/>
    </row>
    <row r="260" spans="1:6" x14ac:dyDescent="0.2">
      <c r="A260" s="352"/>
      <c r="B260" s="352"/>
      <c r="C260" s="352"/>
      <c r="D260" s="352"/>
      <c r="E260" s="352"/>
      <c r="F260" s="352"/>
    </row>
    <row r="261" spans="1:6" x14ac:dyDescent="0.2">
      <c r="A261" s="352"/>
      <c r="B261" s="352"/>
      <c r="C261" s="352"/>
      <c r="D261" s="352"/>
      <c r="E261" s="352"/>
      <c r="F261" s="352"/>
    </row>
    <row r="262" spans="1:6" x14ac:dyDescent="0.2">
      <c r="A262" s="352"/>
      <c r="B262" s="352"/>
      <c r="C262" s="352"/>
      <c r="D262" s="352"/>
      <c r="E262" s="352"/>
      <c r="F262" s="352"/>
    </row>
    <row r="263" spans="1:6" x14ac:dyDescent="0.2">
      <c r="A263" s="352"/>
      <c r="B263" s="352"/>
      <c r="C263" s="352"/>
      <c r="D263" s="352"/>
      <c r="E263" s="352"/>
      <c r="F263" s="352"/>
    </row>
    <row r="264" spans="1:6" x14ac:dyDescent="0.2">
      <c r="A264" s="352"/>
      <c r="B264" s="352"/>
      <c r="C264" s="352"/>
      <c r="D264" s="352"/>
      <c r="E264" s="352"/>
      <c r="F264" s="352"/>
    </row>
    <row r="265" spans="1:6" x14ac:dyDescent="0.2">
      <c r="A265" s="352"/>
      <c r="B265" s="352"/>
      <c r="C265" s="352"/>
      <c r="D265" s="352"/>
      <c r="E265" s="352"/>
      <c r="F265" s="352"/>
    </row>
    <row r="266" spans="1:6" x14ac:dyDescent="0.2">
      <c r="A266" s="352"/>
      <c r="B266" s="352"/>
      <c r="C266" s="352"/>
      <c r="D266" s="352"/>
      <c r="E266" s="352"/>
      <c r="F266" s="352"/>
    </row>
    <row r="267" spans="1:6" x14ac:dyDescent="0.2">
      <c r="A267" s="352"/>
      <c r="B267" s="352"/>
      <c r="C267" s="352"/>
      <c r="D267" s="352"/>
      <c r="E267" s="352"/>
      <c r="F267" s="352"/>
    </row>
    <row r="268" spans="1:6" x14ac:dyDescent="0.2">
      <c r="A268" s="352"/>
      <c r="B268" s="352"/>
      <c r="C268" s="352"/>
      <c r="D268" s="352"/>
      <c r="E268" s="352"/>
      <c r="F268" s="352"/>
    </row>
    <row r="269" spans="1:6" x14ac:dyDescent="0.2">
      <c r="A269" s="352"/>
      <c r="B269" s="352"/>
      <c r="C269" s="352"/>
      <c r="D269" s="352"/>
      <c r="E269" s="352"/>
      <c r="F269" s="352"/>
    </row>
    <row r="270" spans="1:6" x14ac:dyDescent="0.2">
      <c r="A270" s="352"/>
      <c r="B270" s="352"/>
      <c r="C270" s="352"/>
      <c r="D270" s="352"/>
      <c r="E270" s="352"/>
      <c r="F270" s="352"/>
    </row>
    <row r="271" spans="1:6" x14ac:dyDescent="0.2">
      <c r="A271" s="352"/>
      <c r="B271" s="352"/>
      <c r="C271" s="352"/>
      <c r="D271" s="352"/>
      <c r="E271" s="352"/>
      <c r="F271" s="352"/>
    </row>
    <row r="272" spans="1:6" x14ac:dyDescent="0.2">
      <c r="A272" s="352"/>
      <c r="B272" s="352"/>
      <c r="C272" s="352"/>
      <c r="D272" s="352"/>
      <c r="E272" s="352"/>
      <c r="F272" s="352"/>
    </row>
    <row r="273" spans="1:6" x14ac:dyDescent="0.2">
      <c r="A273" s="352"/>
      <c r="B273" s="352"/>
      <c r="C273" s="352"/>
      <c r="D273" s="352"/>
      <c r="E273" s="352"/>
      <c r="F273" s="352"/>
    </row>
    <row r="274" spans="1:6" x14ac:dyDescent="0.2">
      <c r="A274" s="352"/>
      <c r="B274" s="352"/>
      <c r="C274" s="352"/>
      <c r="D274" s="352"/>
      <c r="E274" s="352"/>
      <c r="F274" s="352"/>
    </row>
    <row r="275" spans="1:6" x14ac:dyDescent="0.2">
      <c r="A275" s="352"/>
      <c r="B275" s="352"/>
      <c r="C275" s="352"/>
      <c r="D275" s="352"/>
      <c r="E275" s="352"/>
      <c r="F275" s="352"/>
    </row>
    <row r="276" spans="1:6" x14ac:dyDescent="0.2">
      <c r="A276" s="352"/>
      <c r="B276" s="352"/>
      <c r="C276" s="352"/>
      <c r="D276" s="352"/>
      <c r="E276" s="352"/>
      <c r="F276" s="352"/>
    </row>
    <row r="277" spans="1:6" x14ac:dyDescent="0.2">
      <c r="A277" s="352"/>
      <c r="B277" s="352"/>
      <c r="C277" s="352"/>
      <c r="D277" s="352"/>
      <c r="E277" s="352"/>
      <c r="F277" s="352"/>
    </row>
    <row r="278" spans="1:6" x14ac:dyDescent="0.2">
      <c r="A278" s="352"/>
      <c r="B278" s="352"/>
      <c r="C278" s="352"/>
      <c r="D278" s="352"/>
      <c r="E278" s="352"/>
      <c r="F278" s="352"/>
    </row>
    <row r="279" spans="1:6" x14ac:dyDescent="0.2">
      <c r="A279" s="352"/>
      <c r="B279" s="352"/>
      <c r="C279" s="352"/>
      <c r="D279" s="352"/>
      <c r="E279" s="352"/>
      <c r="F279" s="352"/>
    </row>
  </sheetData>
  <hyperlinks>
    <hyperlink ref="B8" r:id="rId1"/>
    <hyperlink ref="B11" r:id="rId2"/>
    <hyperlink ref="B13" r:id="rId3"/>
  </hyperlinks>
  <pageMargins left="0.70866141732283472" right="0.70866141732283472" top="0.59055118110236227" bottom="0.59055118110236227" header="0.31496062992125984" footer="0.31496062992125984"/>
  <pageSetup paperSize="9" orientation="portrait" r:id="rId4"/>
  <headerFooter>
    <oddFooter>&amp;C&amp;8Seite &amp;P von &amp;N</oddFooter>
  </headerFooter>
  <rowBreaks count="1" manualBreakCount="1">
    <brk id="8" max="16383" man="1"/>
  </rowBreaks>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I82"/>
  <sheetViews>
    <sheetView showGridLines="0" zoomScaleNormal="100" workbookViewId="0"/>
  </sheetViews>
  <sheetFormatPr baseColWidth="10" defaultRowHeight="12.75" x14ac:dyDescent="0.2"/>
  <cols>
    <col min="1" max="1" width="1.625" style="14" customWidth="1"/>
    <col min="2" max="2" width="26.125" style="14" customWidth="1"/>
    <col min="3" max="3" width="36.875" style="14" customWidth="1"/>
    <col min="4" max="4" width="38.25" style="14" customWidth="1"/>
    <col min="5" max="7" width="11" style="14"/>
    <col min="8" max="8" width="35.75" style="14" customWidth="1"/>
    <col min="9" max="16384" width="11" style="14"/>
  </cols>
  <sheetData>
    <row r="1" spans="1:4" s="13" customFormat="1" ht="33.75" customHeight="1" x14ac:dyDescent="0.2">
      <c r="A1" s="11"/>
      <c r="B1" s="11"/>
      <c r="C1" s="12"/>
      <c r="D1" s="12" t="s">
        <v>17</v>
      </c>
    </row>
    <row r="2" spans="1:4" ht="15" customHeight="1" x14ac:dyDescent="0.2">
      <c r="C2" s="15"/>
      <c r="D2" s="15" t="s">
        <v>19</v>
      </c>
    </row>
    <row r="3" spans="1:4" ht="15.75" x14ac:dyDescent="0.25">
      <c r="A3" s="16"/>
      <c r="B3" s="17"/>
      <c r="C3" s="17"/>
      <c r="D3" s="17"/>
    </row>
    <row r="4" spans="1:4" x14ac:dyDescent="0.2">
      <c r="A4" s="18"/>
    </row>
    <row r="7" spans="1:4" x14ac:dyDescent="0.2">
      <c r="A7" s="19"/>
      <c r="B7" s="19"/>
      <c r="C7" s="19"/>
      <c r="D7" s="19"/>
    </row>
    <row r="8" spans="1:4" x14ac:dyDescent="0.2">
      <c r="A8" s="19"/>
      <c r="B8" s="19"/>
      <c r="C8" s="19"/>
      <c r="D8" s="19"/>
    </row>
    <row r="9" spans="1:4" x14ac:dyDescent="0.2">
      <c r="A9" s="19"/>
      <c r="B9" s="19"/>
      <c r="C9" s="19"/>
      <c r="D9" s="19"/>
    </row>
    <row r="10" spans="1:4" x14ac:dyDescent="0.2">
      <c r="A10" s="20"/>
      <c r="B10" s="21"/>
      <c r="C10" s="20"/>
      <c r="D10" s="20"/>
    </row>
    <row r="11" spans="1:4" x14ac:dyDescent="0.2">
      <c r="A11" s="19"/>
      <c r="B11" s="22"/>
      <c r="C11" s="22"/>
      <c r="D11" s="22"/>
    </row>
    <row r="12" spans="1:4" x14ac:dyDescent="0.2">
      <c r="A12" s="19"/>
      <c r="B12" s="19"/>
      <c r="C12" s="19"/>
      <c r="D12" s="19"/>
    </row>
    <row r="13" spans="1:4" x14ac:dyDescent="0.2">
      <c r="A13" s="19"/>
      <c r="B13" s="19"/>
      <c r="C13" s="19"/>
      <c r="D13" s="19"/>
    </row>
    <row r="14" spans="1:4" x14ac:dyDescent="0.2">
      <c r="A14" s="19"/>
      <c r="B14" s="19"/>
      <c r="C14" s="19"/>
      <c r="D14" s="19"/>
    </row>
    <row r="15" spans="1:4" x14ac:dyDescent="0.2">
      <c r="A15" s="19"/>
      <c r="B15" s="19"/>
      <c r="C15" s="19"/>
      <c r="D15" s="19"/>
    </row>
    <row r="16" spans="1:4" x14ac:dyDescent="0.2">
      <c r="A16" s="19"/>
      <c r="B16" s="19"/>
      <c r="C16" s="19"/>
      <c r="D16" s="19"/>
    </row>
    <row r="17" spans="1:9" x14ac:dyDescent="0.2">
      <c r="A17" s="19"/>
      <c r="B17" s="19"/>
      <c r="C17" s="19"/>
      <c r="D17" s="19"/>
    </row>
    <row r="18" spans="1:9" x14ac:dyDescent="0.2">
      <c r="A18" s="19"/>
      <c r="B18" s="19"/>
      <c r="C18" s="19"/>
      <c r="D18" s="19"/>
    </row>
    <row r="19" spans="1:9" x14ac:dyDescent="0.2">
      <c r="A19" s="19"/>
      <c r="B19" s="19"/>
      <c r="C19" s="19"/>
      <c r="D19" s="19"/>
    </row>
    <row r="20" spans="1:9" x14ac:dyDescent="0.2">
      <c r="A20" s="19"/>
      <c r="B20" s="19"/>
      <c r="C20" s="19"/>
      <c r="D20" s="19"/>
    </row>
    <row r="21" spans="1:9" x14ac:dyDescent="0.2">
      <c r="A21" s="19"/>
      <c r="B21" s="19"/>
      <c r="C21" s="19"/>
      <c r="D21" s="19"/>
    </row>
    <row r="22" spans="1:9" x14ac:dyDescent="0.2">
      <c r="A22" s="19"/>
      <c r="B22" s="19"/>
      <c r="C22" s="19"/>
      <c r="D22" s="19"/>
    </row>
    <row r="23" spans="1:9" x14ac:dyDescent="0.2">
      <c r="A23" s="19"/>
      <c r="B23" s="19"/>
      <c r="C23" s="19"/>
      <c r="D23" s="19"/>
    </row>
    <row r="24" spans="1:9" x14ac:dyDescent="0.2">
      <c r="A24" s="19"/>
      <c r="B24" s="19"/>
      <c r="C24" s="19"/>
      <c r="D24" s="19"/>
    </row>
    <row r="25" spans="1:9" x14ac:dyDescent="0.2">
      <c r="A25" s="19"/>
      <c r="B25" s="19"/>
      <c r="C25" s="19"/>
      <c r="D25" s="19"/>
    </row>
    <row r="26" spans="1:9" x14ac:dyDescent="0.2">
      <c r="A26" s="19"/>
      <c r="B26" s="19"/>
      <c r="C26" s="19"/>
      <c r="D26" s="19"/>
    </row>
    <row r="27" spans="1:9" x14ac:dyDescent="0.2">
      <c r="A27" s="19"/>
      <c r="B27" s="19"/>
      <c r="C27" s="19"/>
      <c r="D27" s="19"/>
      <c r="I27" s="23"/>
    </row>
    <row r="28" spans="1:9" x14ac:dyDescent="0.2">
      <c r="A28" s="19"/>
      <c r="B28" s="19"/>
      <c r="C28" s="19"/>
      <c r="D28" s="19"/>
    </row>
    <row r="29" spans="1:9" x14ac:dyDescent="0.2">
      <c r="A29" s="19"/>
      <c r="B29" s="19"/>
      <c r="C29" s="19"/>
      <c r="D29" s="19"/>
      <c r="G29" s="24"/>
    </row>
    <row r="30" spans="1:9" x14ac:dyDescent="0.2">
      <c r="A30" s="19"/>
      <c r="B30" s="19"/>
      <c r="C30" s="19"/>
      <c r="D30" s="19"/>
    </row>
    <row r="31" spans="1:9" x14ac:dyDescent="0.2">
      <c r="A31" s="19"/>
      <c r="B31" s="19"/>
      <c r="C31" s="19"/>
      <c r="D31" s="19"/>
    </row>
    <row r="32" spans="1:9" x14ac:dyDescent="0.2">
      <c r="A32" s="19"/>
      <c r="B32" s="19"/>
      <c r="C32" s="19"/>
      <c r="D32" s="19"/>
    </row>
    <row r="33" spans="1:4" x14ac:dyDescent="0.2">
      <c r="A33" s="19"/>
      <c r="B33" s="19"/>
      <c r="C33" s="19"/>
      <c r="D33" s="19"/>
    </row>
    <row r="34" spans="1:4" ht="24" customHeight="1" x14ac:dyDescent="0.2">
      <c r="A34" s="25"/>
      <c r="B34" s="19"/>
      <c r="C34" s="19"/>
      <c r="D34" s="19"/>
    </row>
    <row r="35" spans="1:4" x14ac:dyDescent="0.2">
      <c r="A35" s="19"/>
      <c r="B35" s="19"/>
      <c r="C35" s="19"/>
      <c r="D35" s="19"/>
    </row>
    <row r="36" spans="1:4" x14ac:dyDescent="0.2">
      <c r="A36" s="19"/>
      <c r="B36" s="19"/>
      <c r="C36" s="19"/>
      <c r="D36" s="19"/>
    </row>
    <row r="37" spans="1:4" x14ac:dyDescent="0.2">
      <c r="A37" s="19"/>
      <c r="B37" s="19"/>
      <c r="C37" s="19"/>
      <c r="D37" s="19"/>
    </row>
    <row r="38" spans="1:4" x14ac:dyDescent="0.2">
      <c r="A38" s="19"/>
      <c r="B38" s="19"/>
      <c r="C38" s="19"/>
      <c r="D38" s="19"/>
    </row>
    <row r="39" spans="1:4" x14ac:dyDescent="0.2">
      <c r="A39" s="19"/>
      <c r="B39" s="19"/>
      <c r="C39" s="19"/>
      <c r="D39" s="19"/>
    </row>
    <row r="40" spans="1:4" x14ac:dyDescent="0.2">
      <c r="A40" s="19"/>
      <c r="B40" s="19"/>
      <c r="C40" s="19"/>
      <c r="D40" s="19"/>
    </row>
    <row r="41" spans="1:4" x14ac:dyDescent="0.2">
      <c r="A41" s="19"/>
      <c r="B41" s="19"/>
      <c r="C41" s="19"/>
      <c r="D41" s="19"/>
    </row>
    <row r="42" spans="1:4" x14ac:dyDescent="0.2">
      <c r="A42" s="19"/>
      <c r="B42" s="19"/>
      <c r="C42" s="19"/>
      <c r="D42" s="19"/>
    </row>
    <row r="43" spans="1:4" x14ac:dyDescent="0.2">
      <c r="A43" s="19"/>
      <c r="B43" s="19"/>
      <c r="C43" s="19"/>
      <c r="D43" s="19"/>
    </row>
    <row r="44" spans="1:4" x14ac:dyDescent="0.2">
      <c r="A44" s="19"/>
      <c r="B44" s="19"/>
      <c r="C44" s="19"/>
      <c r="D44" s="19"/>
    </row>
    <row r="45" spans="1:4" x14ac:dyDescent="0.2">
      <c r="A45" s="19"/>
      <c r="B45" s="19"/>
      <c r="C45" s="19"/>
      <c r="D45" s="19"/>
    </row>
    <row r="46" spans="1:4" x14ac:dyDescent="0.2">
      <c r="A46" s="26"/>
      <c r="B46" s="19"/>
      <c r="C46" s="19"/>
      <c r="D46" s="19"/>
    </row>
    <row r="47" spans="1:4" x14ac:dyDescent="0.2">
      <c r="A47" s="19"/>
      <c r="B47" s="19"/>
      <c r="C47" s="19"/>
      <c r="D47" s="19"/>
    </row>
    <row r="48" spans="1:4" x14ac:dyDescent="0.2">
      <c r="A48" s="27"/>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ht="14.25" x14ac:dyDescent="0.2">
      <c r="A55" s="28"/>
      <c r="B55" s="29"/>
      <c r="C55" s="29"/>
      <c r="D55" s="19"/>
    </row>
    <row r="56" spans="1:4" ht="14.25" x14ac:dyDescent="0.2">
      <c r="A56" s="28"/>
      <c r="B56" s="29"/>
      <c r="C56" s="29"/>
      <c r="D56" s="19"/>
    </row>
    <row r="57" spans="1:4" ht="14.25" x14ac:dyDescent="0.2">
      <c r="A57" s="28"/>
      <c r="B57" s="29"/>
      <c r="C57" s="29"/>
    </row>
    <row r="58" spans="1:4" ht="14.25" x14ac:dyDescent="0.2">
      <c r="A58" s="28"/>
      <c r="B58" s="29"/>
      <c r="C58" s="29"/>
    </row>
    <row r="59" spans="1:4" ht="14.25" x14ac:dyDescent="0.2">
      <c r="A59" s="28"/>
      <c r="B59" s="29"/>
      <c r="C59" s="29"/>
    </row>
    <row r="60" spans="1:4" ht="15.75" x14ac:dyDescent="0.25">
      <c r="A60" s="30"/>
      <c r="B60" s="29"/>
      <c r="C60" s="29"/>
    </row>
    <row r="61" spans="1:4" ht="14.25" x14ac:dyDescent="0.2">
      <c r="A61" s="31"/>
      <c r="B61" s="29"/>
      <c r="C61" s="29"/>
    </row>
    <row r="62" spans="1:4" x14ac:dyDescent="0.2">
      <c r="A62" s="32"/>
    </row>
    <row r="63" spans="1:4" x14ac:dyDescent="0.2">
      <c r="A63" s="32"/>
    </row>
    <row r="64" spans="1:4" x14ac:dyDescent="0.2">
      <c r="A64" s="32"/>
    </row>
    <row r="65" spans="1:4" x14ac:dyDescent="0.2">
      <c r="A65" s="33" t="s">
        <v>20</v>
      </c>
    </row>
    <row r="66" spans="1:4" ht="13.5" thickBot="1" x14ac:dyDescent="0.25">
      <c r="A66" s="31"/>
    </row>
    <row r="67" spans="1:4" ht="22.5" customHeight="1" thickBot="1" x14ac:dyDescent="0.25">
      <c r="B67" s="453" t="s">
        <v>21</v>
      </c>
      <c r="C67" s="454"/>
      <c r="D67" s="455"/>
    </row>
    <row r="68" spans="1:4" s="34" customFormat="1" ht="33.75" customHeight="1" x14ac:dyDescent="0.2">
      <c r="B68" s="35" t="s">
        <v>22</v>
      </c>
      <c r="C68" s="36" t="s">
        <v>23</v>
      </c>
      <c r="D68" s="37" t="s">
        <v>24</v>
      </c>
    </row>
    <row r="69" spans="1:4" ht="3.75" customHeight="1" thickBot="1" x14ac:dyDescent="0.25">
      <c r="B69" s="38"/>
      <c r="C69" s="39"/>
      <c r="D69" s="40"/>
    </row>
    <row r="70" spans="1:4" ht="33.75" customHeight="1" thickBot="1" x14ac:dyDescent="0.25">
      <c r="B70" s="456" t="s">
        <v>25</v>
      </c>
      <c r="C70" s="41" t="s">
        <v>6</v>
      </c>
      <c r="D70" s="452" t="s">
        <v>26</v>
      </c>
    </row>
    <row r="71" spans="1:4" ht="33.75" customHeight="1" thickBot="1" x14ac:dyDescent="0.25">
      <c r="B71" s="457"/>
      <c r="C71" s="42" t="s">
        <v>27</v>
      </c>
      <c r="D71" s="452"/>
    </row>
    <row r="72" spans="1:4" ht="33.75" customHeight="1" thickBot="1" x14ac:dyDescent="0.25">
      <c r="B72" s="458"/>
      <c r="C72" s="43" t="s">
        <v>28</v>
      </c>
      <c r="D72" s="452"/>
    </row>
    <row r="73" spans="1:4" ht="33.75" customHeight="1" thickBot="1" x14ac:dyDescent="0.25">
      <c r="B73" s="457" t="s">
        <v>29</v>
      </c>
      <c r="C73" s="44" t="s">
        <v>30</v>
      </c>
      <c r="D73" s="452" t="s">
        <v>31</v>
      </c>
    </row>
    <row r="74" spans="1:4" ht="33.75" customHeight="1" thickBot="1" x14ac:dyDescent="0.25">
      <c r="B74" s="457"/>
      <c r="C74" s="42" t="s">
        <v>32</v>
      </c>
      <c r="D74" s="452"/>
    </row>
    <row r="75" spans="1:4" ht="33.75" customHeight="1" thickBot="1" x14ac:dyDescent="0.25">
      <c r="B75" s="458"/>
      <c r="C75" s="43" t="s">
        <v>33</v>
      </c>
      <c r="D75" s="452"/>
    </row>
    <row r="76" spans="1:4" ht="33.75" customHeight="1" thickBot="1" x14ac:dyDescent="0.25">
      <c r="B76" s="456" t="s">
        <v>34</v>
      </c>
      <c r="C76" s="41" t="s">
        <v>35</v>
      </c>
      <c r="D76" s="452" t="s">
        <v>36</v>
      </c>
    </row>
    <row r="77" spans="1:4" ht="33.75" customHeight="1" thickBot="1" x14ac:dyDescent="0.25">
      <c r="B77" s="457"/>
      <c r="C77" s="42" t="s">
        <v>37</v>
      </c>
      <c r="D77" s="452"/>
    </row>
    <row r="78" spans="1:4" ht="33.75" customHeight="1" thickBot="1" x14ac:dyDescent="0.25">
      <c r="B78" s="457"/>
      <c r="C78" s="42" t="s">
        <v>38</v>
      </c>
      <c r="D78" s="452"/>
    </row>
    <row r="79" spans="1:4" ht="33.75" customHeight="1" thickBot="1" x14ac:dyDescent="0.25">
      <c r="B79" s="458"/>
      <c r="C79" s="43" t="s">
        <v>39</v>
      </c>
      <c r="D79" s="452"/>
    </row>
    <row r="80" spans="1:4" ht="33.75" customHeight="1" thickBot="1" x14ac:dyDescent="0.25">
      <c r="B80" s="450" t="s">
        <v>40</v>
      </c>
      <c r="C80" s="45" t="s">
        <v>41</v>
      </c>
      <c r="D80" s="452" t="s">
        <v>42</v>
      </c>
    </row>
    <row r="81" spans="2:4" ht="33.75" customHeight="1" thickBot="1" x14ac:dyDescent="0.25">
      <c r="B81" s="451"/>
      <c r="C81" s="46" t="s">
        <v>43</v>
      </c>
      <c r="D81" s="452"/>
    </row>
    <row r="82" spans="2:4" x14ac:dyDescent="0.2">
      <c r="B82" s="31"/>
    </row>
  </sheetData>
  <mergeCells count="9">
    <mergeCell ref="B80:B81"/>
    <mergeCell ref="D80:D81"/>
    <mergeCell ref="B67:D67"/>
    <mergeCell ref="B70:B72"/>
    <mergeCell ref="D70:D72"/>
    <mergeCell ref="B73:B75"/>
    <mergeCell ref="D73:D75"/>
    <mergeCell ref="B76:B79"/>
    <mergeCell ref="D76:D79"/>
  </mergeCells>
  <hyperlinks>
    <hyperlink ref="A65" r:id="rId1"/>
  </hyperlinks>
  <pageMargins left="0.70866141732283472" right="0.70866141732283472" top="0.39370078740157483" bottom="0.35433070866141736" header="0.31496062992125984" footer="0.31496062992125984"/>
  <pageSetup paperSize="9" scale="75" fitToHeight="2" orientation="portrait" r:id="rId2"/>
  <rowBreaks count="1" manualBreakCount="1">
    <brk id="66" max="3"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H60"/>
  <sheetViews>
    <sheetView showGridLines="0" workbookViewId="0"/>
  </sheetViews>
  <sheetFormatPr baseColWidth="10" defaultRowHeight="12.75" x14ac:dyDescent="0.2"/>
  <cols>
    <col min="1" max="1" width="5.5" style="14" customWidth="1"/>
    <col min="2" max="16384" width="11" style="14"/>
  </cols>
  <sheetData>
    <row r="1" spans="1:8" s="13" customFormat="1" ht="33.75" customHeight="1" x14ac:dyDescent="0.2">
      <c r="A1" s="11"/>
      <c r="B1" s="11"/>
      <c r="C1" s="11"/>
      <c r="D1" s="11"/>
      <c r="E1" s="11"/>
      <c r="F1" s="11"/>
      <c r="G1" s="12"/>
      <c r="H1" s="12" t="s">
        <v>17</v>
      </c>
    </row>
    <row r="3" spans="1:8" ht="15.75" x14ac:dyDescent="0.25">
      <c r="A3" s="17" t="s">
        <v>46</v>
      </c>
      <c r="B3" s="17"/>
      <c r="C3" s="17"/>
      <c r="D3" s="17"/>
      <c r="E3" s="17"/>
      <c r="F3" s="17"/>
      <c r="G3" s="17"/>
      <c r="H3" s="17"/>
    </row>
    <row r="6" spans="1:8" x14ac:dyDescent="0.2">
      <c r="A6" s="19"/>
      <c r="B6" s="19"/>
      <c r="C6" s="19"/>
      <c r="D6" s="19"/>
      <c r="E6" s="19"/>
      <c r="F6" s="19"/>
      <c r="G6" s="19"/>
      <c r="H6" s="19"/>
    </row>
    <row r="7" spans="1:8" x14ac:dyDescent="0.2">
      <c r="A7" s="19"/>
      <c r="B7" s="19"/>
      <c r="C7" s="19"/>
      <c r="D7" s="19"/>
      <c r="E7" s="19"/>
      <c r="F7" s="19"/>
      <c r="G7" s="19"/>
      <c r="H7" s="19"/>
    </row>
    <row r="8" spans="1:8" x14ac:dyDescent="0.2">
      <c r="A8" s="19"/>
      <c r="B8" s="19"/>
      <c r="C8" s="19"/>
      <c r="D8" s="19"/>
      <c r="E8" s="19"/>
      <c r="F8" s="19"/>
      <c r="G8" s="19"/>
      <c r="H8" s="19"/>
    </row>
    <row r="9" spans="1:8" x14ac:dyDescent="0.2">
      <c r="A9" s="20"/>
      <c r="B9" s="21"/>
      <c r="C9" s="20"/>
      <c r="D9" s="20"/>
      <c r="E9" s="20"/>
      <c r="F9" s="20"/>
      <c r="G9" s="20"/>
      <c r="H9" s="20"/>
    </row>
    <row r="10" spans="1:8" x14ac:dyDescent="0.2">
      <c r="A10" s="19"/>
      <c r="B10" s="22"/>
      <c r="C10" s="22"/>
      <c r="D10" s="22"/>
      <c r="E10" s="22"/>
      <c r="F10" s="22"/>
      <c r="G10" s="22"/>
      <c r="H10" s="22"/>
    </row>
    <row r="11" spans="1:8" x14ac:dyDescent="0.2">
      <c r="A11" s="19"/>
      <c r="B11" s="19"/>
      <c r="C11" s="19"/>
      <c r="D11" s="19"/>
      <c r="E11" s="19"/>
      <c r="F11" s="19"/>
      <c r="G11" s="19"/>
      <c r="H11" s="19"/>
    </row>
    <row r="12" spans="1:8" x14ac:dyDescent="0.2">
      <c r="A12" s="19"/>
      <c r="B12" s="19"/>
      <c r="C12" s="19"/>
      <c r="D12" s="19"/>
      <c r="E12" s="19"/>
      <c r="F12" s="19"/>
      <c r="G12" s="19"/>
      <c r="H12" s="19"/>
    </row>
    <row r="13" spans="1:8" x14ac:dyDescent="0.2">
      <c r="A13" s="19"/>
      <c r="B13" s="19"/>
      <c r="C13" s="19"/>
      <c r="D13" s="19"/>
      <c r="E13" s="19"/>
      <c r="F13" s="19"/>
      <c r="G13" s="19"/>
      <c r="H13" s="19"/>
    </row>
    <row r="14" spans="1:8" x14ac:dyDescent="0.2">
      <c r="A14" s="19"/>
      <c r="B14" s="19"/>
      <c r="C14" s="19"/>
      <c r="D14" s="19"/>
      <c r="E14" s="19"/>
      <c r="F14" s="19"/>
      <c r="G14" s="19"/>
      <c r="H14" s="19"/>
    </row>
    <row r="15" spans="1:8" x14ac:dyDescent="0.2">
      <c r="A15" s="19"/>
      <c r="B15" s="19"/>
      <c r="C15" s="19"/>
      <c r="D15" s="19"/>
      <c r="E15" s="19"/>
      <c r="F15" s="19"/>
      <c r="G15" s="19"/>
      <c r="H15" s="19"/>
    </row>
    <row r="16" spans="1:8" x14ac:dyDescent="0.2">
      <c r="A16" s="19"/>
      <c r="B16" s="19"/>
      <c r="C16" s="19"/>
      <c r="D16" s="19"/>
      <c r="E16" s="19"/>
      <c r="F16" s="19"/>
      <c r="G16" s="19"/>
      <c r="H16" s="19"/>
    </row>
    <row r="17" spans="1:8" x14ac:dyDescent="0.2">
      <c r="A17" s="19"/>
      <c r="B17" s="19"/>
      <c r="C17" s="19"/>
      <c r="D17" s="19"/>
      <c r="E17" s="19"/>
      <c r="F17" s="19"/>
      <c r="G17" s="19"/>
      <c r="H17" s="19"/>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c r="B22" s="19"/>
      <c r="C22" s="19"/>
      <c r="D22" s="19"/>
      <c r="E22" s="19"/>
      <c r="F22" s="19"/>
      <c r="G22" s="19"/>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8" ht="24" customHeight="1" x14ac:dyDescent="0.2">
      <c r="A33" s="25" t="s">
        <v>47</v>
      </c>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row r="42" spans="1:8" x14ac:dyDescent="0.2">
      <c r="A42" s="19"/>
      <c r="B42" s="19"/>
      <c r="C42" s="19"/>
      <c r="D42" s="19"/>
      <c r="E42" s="19"/>
      <c r="F42" s="19"/>
      <c r="G42" s="19"/>
      <c r="H42" s="19"/>
    </row>
    <row r="43" spans="1:8" x14ac:dyDescent="0.2">
      <c r="A43" s="19"/>
      <c r="B43" s="19"/>
      <c r="C43" s="19"/>
      <c r="D43" s="19"/>
      <c r="E43" s="19"/>
      <c r="F43" s="19"/>
      <c r="G43" s="19"/>
      <c r="H43" s="19"/>
    </row>
    <row r="44" spans="1:8" x14ac:dyDescent="0.2">
      <c r="A44" s="19"/>
      <c r="B44" s="19"/>
      <c r="C44" s="19"/>
      <c r="D44" s="19"/>
      <c r="E44" s="19"/>
      <c r="F44" s="19"/>
      <c r="G44" s="19"/>
      <c r="H44" s="19"/>
    </row>
    <row r="45" spans="1:8" x14ac:dyDescent="0.2">
      <c r="A45" s="26"/>
      <c r="B45" s="19"/>
      <c r="C45" s="19"/>
      <c r="D45" s="19"/>
      <c r="E45" s="19"/>
      <c r="F45" s="19"/>
      <c r="G45" s="19"/>
      <c r="H45" s="19"/>
    </row>
    <row r="46" spans="1:8" x14ac:dyDescent="0.2">
      <c r="A46" s="19"/>
      <c r="B46" s="19"/>
      <c r="C46" s="19"/>
      <c r="D46" s="19"/>
      <c r="E46" s="19"/>
      <c r="F46" s="19"/>
      <c r="G46" s="19"/>
      <c r="H46" s="19"/>
    </row>
    <row r="47" spans="1:8" x14ac:dyDescent="0.2">
      <c r="A47" s="27"/>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ht="14.25" x14ac:dyDescent="0.2">
      <c r="A54" s="28"/>
      <c r="B54" s="29"/>
      <c r="C54" s="29"/>
      <c r="D54" s="29"/>
      <c r="E54" s="29"/>
      <c r="F54" s="47"/>
      <c r="G54" s="19"/>
      <c r="H54" s="19"/>
    </row>
    <row r="55" spans="1:8" ht="14.25" x14ac:dyDescent="0.2">
      <c r="A55" s="28"/>
      <c r="B55" s="29"/>
      <c r="C55" s="29"/>
      <c r="D55" s="29"/>
      <c r="E55" s="29"/>
      <c r="F55" s="47"/>
      <c r="G55" s="19"/>
      <c r="H55" s="19"/>
    </row>
    <row r="56" spans="1:8" ht="14.25" x14ac:dyDescent="0.2">
      <c r="A56" s="28"/>
      <c r="B56" s="29"/>
      <c r="C56" s="29"/>
      <c r="D56" s="29"/>
      <c r="E56" s="29"/>
      <c r="F56" s="47"/>
    </row>
    <row r="57" spans="1:8" ht="14.25" x14ac:dyDescent="0.2">
      <c r="A57" s="28"/>
      <c r="B57" s="29"/>
      <c r="C57" s="29"/>
      <c r="D57" s="29"/>
      <c r="E57" s="29"/>
      <c r="F57" s="47"/>
    </row>
    <row r="58" spans="1:8" ht="14.25" x14ac:dyDescent="0.2">
      <c r="A58" s="28"/>
      <c r="B58" s="29"/>
      <c r="C58" s="29"/>
      <c r="D58" s="29"/>
      <c r="E58" s="29"/>
      <c r="F58" s="47"/>
    </row>
    <row r="59" spans="1:8" ht="14.25" x14ac:dyDescent="0.2">
      <c r="A59" s="28"/>
      <c r="B59" s="29"/>
      <c r="C59" s="29"/>
      <c r="D59" s="29"/>
      <c r="E59" s="29"/>
      <c r="F59" s="47"/>
    </row>
    <row r="60" spans="1:8" ht="14.25" x14ac:dyDescent="0.2">
      <c r="A60" s="28"/>
      <c r="B60" s="29"/>
      <c r="C60" s="29"/>
      <c r="D60" s="29"/>
      <c r="E60" s="29"/>
      <c r="F60" s="47"/>
    </row>
  </sheetData>
  <hyperlinks>
    <hyperlink ref="A33" r:id="rId1"/>
  </hyperlinks>
  <pageMargins left="0.70866141732283472" right="0.70866141732283472" top="0.78740157480314965" bottom="0.78740157480314965" header="0.31496062992125984" footer="0.31496062992125984"/>
  <pageSetup paperSize="9" scale="97"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B76"/>
  <sheetViews>
    <sheetView showGridLines="0" zoomScaleNormal="100" zoomScaleSheetLayoutView="100" workbookViewId="0"/>
  </sheetViews>
  <sheetFormatPr baseColWidth="10" defaultColWidth="10.25" defaultRowHeight="15.95" customHeight="1" x14ac:dyDescent="0.2"/>
  <cols>
    <col min="1" max="1" width="21.125" style="275" bestFit="1" customWidth="1"/>
    <col min="2" max="2" width="73" style="279" customWidth="1"/>
    <col min="3" max="3" width="2.875" style="275" customWidth="1"/>
    <col min="4" max="249" width="10" style="275" customWidth="1"/>
    <col min="250" max="250" width="2.875" style="275" customWidth="1"/>
    <col min="251" max="251" width="21.125" style="275" bestFit="1" customWidth="1"/>
    <col min="252" max="256" width="10.25" style="275"/>
    <col min="257" max="257" width="21.125" style="275" bestFit="1" customWidth="1"/>
    <col min="258" max="258" width="73" style="275" customWidth="1"/>
    <col min="259" max="259" width="2.875" style="275" customWidth="1"/>
    <col min="260" max="505" width="10" style="275" customWidth="1"/>
    <col min="506" max="506" width="2.875" style="275" customWidth="1"/>
    <col min="507" max="507" width="21.125" style="275" bestFit="1" customWidth="1"/>
    <col min="508" max="512" width="10.25" style="275"/>
    <col min="513" max="513" width="21.125" style="275" bestFit="1" customWidth="1"/>
    <col min="514" max="514" width="73" style="275" customWidth="1"/>
    <col min="515" max="515" width="2.875" style="275" customWidth="1"/>
    <col min="516" max="761" width="10" style="275" customWidth="1"/>
    <col min="762" max="762" width="2.875" style="275" customWidth="1"/>
    <col min="763" max="763" width="21.125" style="275" bestFit="1" customWidth="1"/>
    <col min="764" max="768" width="10.25" style="275"/>
    <col min="769" max="769" width="21.125" style="275" bestFit="1" customWidth="1"/>
    <col min="770" max="770" width="73" style="275" customWidth="1"/>
    <col min="771" max="771" width="2.875" style="275" customWidth="1"/>
    <col min="772" max="1017" width="10" style="275" customWidth="1"/>
    <col min="1018" max="1018" width="2.875" style="275" customWidth="1"/>
    <col min="1019" max="1019" width="21.125" style="275" bestFit="1" customWidth="1"/>
    <col min="1020" max="1024" width="10.25" style="275"/>
    <col min="1025" max="1025" width="21.125" style="275" bestFit="1" customWidth="1"/>
    <col min="1026" max="1026" width="73" style="275" customWidth="1"/>
    <col min="1027" max="1027" width="2.875" style="275" customWidth="1"/>
    <col min="1028" max="1273" width="10" style="275" customWidth="1"/>
    <col min="1274" max="1274" width="2.875" style="275" customWidth="1"/>
    <col min="1275" max="1275" width="21.125" style="275" bestFit="1" customWidth="1"/>
    <col min="1276" max="1280" width="10.25" style="275"/>
    <col min="1281" max="1281" width="21.125" style="275" bestFit="1" customWidth="1"/>
    <col min="1282" max="1282" width="73" style="275" customWidth="1"/>
    <col min="1283" max="1283" width="2.875" style="275" customWidth="1"/>
    <col min="1284" max="1529" width="10" style="275" customWidth="1"/>
    <col min="1530" max="1530" width="2.875" style="275" customWidth="1"/>
    <col min="1531" max="1531" width="21.125" style="275" bestFit="1" customWidth="1"/>
    <col min="1532" max="1536" width="10.25" style="275"/>
    <col min="1537" max="1537" width="21.125" style="275" bestFit="1" customWidth="1"/>
    <col min="1538" max="1538" width="73" style="275" customWidth="1"/>
    <col min="1539" max="1539" width="2.875" style="275" customWidth="1"/>
    <col min="1540" max="1785" width="10" style="275" customWidth="1"/>
    <col min="1786" max="1786" width="2.875" style="275" customWidth="1"/>
    <col min="1787" max="1787" width="21.125" style="275" bestFit="1" customWidth="1"/>
    <col min="1788" max="1792" width="10.25" style="275"/>
    <col min="1793" max="1793" width="21.125" style="275" bestFit="1" customWidth="1"/>
    <col min="1794" max="1794" width="73" style="275" customWidth="1"/>
    <col min="1795" max="1795" width="2.875" style="275" customWidth="1"/>
    <col min="1796" max="2041" width="10" style="275" customWidth="1"/>
    <col min="2042" max="2042" width="2.875" style="275" customWidth="1"/>
    <col min="2043" max="2043" width="21.125" style="275" bestFit="1" customWidth="1"/>
    <col min="2044" max="2048" width="10.25" style="275"/>
    <col min="2049" max="2049" width="21.125" style="275" bestFit="1" customWidth="1"/>
    <col min="2050" max="2050" width="73" style="275" customWidth="1"/>
    <col min="2051" max="2051" width="2.875" style="275" customWidth="1"/>
    <col min="2052" max="2297" width="10" style="275" customWidth="1"/>
    <col min="2298" max="2298" width="2.875" style="275" customWidth="1"/>
    <col min="2299" max="2299" width="21.125" style="275" bestFit="1" customWidth="1"/>
    <col min="2300" max="2304" width="10.25" style="275"/>
    <col min="2305" max="2305" width="21.125" style="275" bestFit="1" customWidth="1"/>
    <col min="2306" max="2306" width="73" style="275" customWidth="1"/>
    <col min="2307" max="2307" width="2.875" style="275" customWidth="1"/>
    <col min="2308" max="2553" width="10" style="275" customWidth="1"/>
    <col min="2554" max="2554" width="2.875" style="275" customWidth="1"/>
    <col min="2555" max="2555" width="21.125" style="275" bestFit="1" customWidth="1"/>
    <col min="2556" max="2560" width="10.25" style="275"/>
    <col min="2561" max="2561" width="21.125" style="275" bestFit="1" customWidth="1"/>
    <col min="2562" max="2562" width="73" style="275" customWidth="1"/>
    <col min="2563" max="2563" width="2.875" style="275" customWidth="1"/>
    <col min="2564" max="2809" width="10" style="275" customWidth="1"/>
    <col min="2810" max="2810" width="2.875" style="275" customWidth="1"/>
    <col min="2811" max="2811" width="21.125" style="275" bestFit="1" customWidth="1"/>
    <col min="2812" max="2816" width="10.25" style="275"/>
    <col min="2817" max="2817" width="21.125" style="275" bestFit="1" customWidth="1"/>
    <col min="2818" max="2818" width="73" style="275" customWidth="1"/>
    <col min="2819" max="2819" width="2.875" style="275" customWidth="1"/>
    <col min="2820" max="3065" width="10" style="275" customWidth="1"/>
    <col min="3066" max="3066" width="2.875" style="275" customWidth="1"/>
    <col min="3067" max="3067" width="21.125" style="275" bestFit="1" customWidth="1"/>
    <col min="3068" max="3072" width="10.25" style="275"/>
    <col min="3073" max="3073" width="21.125" style="275" bestFit="1" customWidth="1"/>
    <col min="3074" max="3074" width="73" style="275" customWidth="1"/>
    <col min="3075" max="3075" width="2.875" style="275" customWidth="1"/>
    <col min="3076" max="3321" width="10" style="275" customWidth="1"/>
    <col min="3322" max="3322" width="2.875" style="275" customWidth="1"/>
    <col min="3323" max="3323" width="21.125" style="275" bestFit="1" customWidth="1"/>
    <col min="3324" max="3328" width="10.25" style="275"/>
    <col min="3329" max="3329" width="21.125" style="275" bestFit="1" customWidth="1"/>
    <col min="3330" max="3330" width="73" style="275" customWidth="1"/>
    <col min="3331" max="3331" width="2.875" style="275" customWidth="1"/>
    <col min="3332" max="3577" width="10" style="275" customWidth="1"/>
    <col min="3578" max="3578" width="2.875" style="275" customWidth="1"/>
    <col min="3579" max="3579" width="21.125" style="275" bestFit="1" customWidth="1"/>
    <col min="3580" max="3584" width="10.25" style="275"/>
    <col min="3585" max="3585" width="21.125" style="275" bestFit="1" customWidth="1"/>
    <col min="3586" max="3586" width="73" style="275" customWidth="1"/>
    <col min="3587" max="3587" width="2.875" style="275" customWidth="1"/>
    <col min="3588" max="3833" width="10" style="275" customWidth="1"/>
    <col min="3834" max="3834" width="2.875" style="275" customWidth="1"/>
    <col min="3835" max="3835" width="21.125" style="275" bestFit="1" customWidth="1"/>
    <col min="3836" max="3840" width="10.25" style="275"/>
    <col min="3841" max="3841" width="21.125" style="275" bestFit="1" customWidth="1"/>
    <col min="3842" max="3842" width="73" style="275" customWidth="1"/>
    <col min="3843" max="3843" width="2.875" style="275" customWidth="1"/>
    <col min="3844" max="4089" width="10" style="275" customWidth="1"/>
    <col min="4090" max="4090" width="2.875" style="275" customWidth="1"/>
    <col min="4091" max="4091" width="21.125" style="275" bestFit="1" customWidth="1"/>
    <col min="4092" max="4096" width="10.25" style="275"/>
    <col min="4097" max="4097" width="21.125" style="275" bestFit="1" customWidth="1"/>
    <col min="4098" max="4098" width="73" style="275" customWidth="1"/>
    <col min="4099" max="4099" width="2.875" style="275" customWidth="1"/>
    <col min="4100" max="4345" width="10" style="275" customWidth="1"/>
    <col min="4346" max="4346" width="2.875" style="275" customWidth="1"/>
    <col min="4347" max="4347" width="21.125" style="275" bestFit="1" customWidth="1"/>
    <col min="4348" max="4352" width="10.25" style="275"/>
    <col min="4353" max="4353" width="21.125" style="275" bestFit="1" customWidth="1"/>
    <col min="4354" max="4354" width="73" style="275" customWidth="1"/>
    <col min="4355" max="4355" width="2.875" style="275" customWidth="1"/>
    <col min="4356" max="4601" width="10" style="275" customWidth="1"/>
    <col min="4602" max="4602" width="2.875" style="275" customWidth="1"/>
    <col min="4603" max="4603" width="21.125" style="275" bestFit="1" customWidth="1"/>
    <col min="4604" max="4608" width="10.25" style="275"/>
    <col min="4609" max="4609" width="21.125" style="275" bestFit="1" customWidth="1"/>
    <col min="4610" max="4610" width="73" style="275" customWidth="1"/>
    <col min="4611" max="4611" width="2.875" style="275" customWidth="1"/>
    <col min="4612" max="4857" width="10" style="275" customWidth="1"/>
    <col min="4858" max="4858" width="2.875" style="275" customWidth="1"/>
    <col min="4859" max="4859" width="21.125" style="275" bestFit="1" customWidth="1"/>
    <col min="4860" max="4864" width="10.25" style="275"/>
    <col min="4865" max="4865" width="21.125" style="275" bestFit="1" customWidth="1"/>
    <col min="4866" max="4866" width="73" style="275" customWidth="1"/>
    <col min="4867" max="4867" width="2.875" style="275" customWidth="1"/>
    <col min="4868" max="5113" width="10" style="275" customWidth="1"/>
    <col min="5114" max="5114" width="2.875" style="275" customWidth="1"/>
    <col min="5115" max="5115" width="21.125" style="275" bestFit="1" customWidth="1"/>
    <col min="5116" max="5120" width="10.25" style="275"/>
    <col min="5121" max="5121" width="21.125" style="275" bestFit="1" customWidth="1"/>
    <col min="5122" max="5122" width="73" style="275" customWidth="1"/>
    <col min="5123" max="5123" width="2.875" style="275" customWidth="1"/>
    <col min="5124" max="5369" width="10" style="275" customWidth="1"/>
    <col min="5370" max="5370" width="2.875" style="275" customWidth="1"/>
    <col min="5371" max="5371" width="21.125" style="275" bestFit="1" customWidth="1"/>
    <col min="5372" max="5376" width="10.25" style="275"/>
    <col min="5377" max="5377" width="21.125" style="275" bestFit="1" customWidth="1"/>
    <col min="5378" max="5378" width="73" style="275" customWidth="1"/>
    <col min="5379" max="5379" width="2.875" style="275" customWidth="1"/>
    <col min="5380" max="5625" width="10" style="275" customWidth="1"/>
    <col min="5626" max="5626" width="2.875" style="275" customWidth="1"/>
    <col min="5627" max="5627" width="21.125" style="275" bestFit="1" customWidth="1"/>
    <col min="5628" max="5632" width="10.25" style="275"/>
    <col min="5633" max="5633" width="21.125" style="275" bestFit="1" customWidth="1"/>
    <col min="5634" max="5634" width="73" style="275" customWidth="1"/>
    <col min="5635" max="5635" width="2.875" style="275" customWidth="1"/>
    <col min="5636" max="5881" width="10" style="275" customWidth="1"/>
    <col min="5882" max="5882" width="2.875" style="275" customWidth="1"/>
    <col min="5883" max="5883" width="21.125" style="275" bestFit="1" customWidth="1"/>
    <col min="5884" max="5888" width="10.25" style="275"/>
    <col min="5889" max="5889" width="21.125" style="275" bestFit="1" customWidth="1"/>
    <col min="5890" max="5890" width="73" style="275" customWidth="1"/>
    <col min="5891" max="5891" width="2.875" style="275" customWidth="1"/>
    <col min="5892" max="6137" width="10" style="275" customWidth="1"/>
    <col min="6138" max="6138" width="2.875" style="275" customWidth="1"/>
    <col min="6139" max="6139" width="21.125" style="275" bestFit="1" customWidth="1"/>
    <col min="6140" max="6144" width="10.25" style="275"/>
    <col min="6145" max="6145" width="21.125" style="275" bestFit="1" customWidth="1"/>
    <col min="6146" max="6146" width="73" style="275" customWidth="1"/>
    <col min="6147" max="6147" width="2.875" style="275" customWidth="1"/>
    <col min="6148" max="6393" width="10" style="275" customWidth="1"/>
    <col min="6394" max="6394" width="2.875" style="275" customWidth="1"/>
    <col min="6395" max="6395" width="21.125" style="275" bestFit="1" customWidth="1"/>
    <col min="6396" max="6400" width="10.25" style="275"/>
    <col min="6401" max="6401" width="21.125" style="275" bestFit="1" customWidth="1"/>
    <col min="6402" max="6402" width="73" style="275" customWidth="1"/>
    <col min="6403" max="6403" width="2.875" style="275" customWidth="1"/>
    <col min="6404" max="6649" width="10" style="275" customWidth="1"/>
    <col min="6650" max="6650" width="2.875" style="275" customWidth="1"/>
    <col min="6651" max="6651" width="21.125" style="275" bestFit="1" customWidth="1"/>
    <col min="6652" max="6656" width="10.25" style="275"/>
    <col min="6657" max="6657" width="21.125" style="275" bestFit="1" customWidth="1"/>
    <col min="6658" max="6658" width="73" style="275" customWidth="1"/>
    <col min="6659" max="6659" width="2.875" style="275" customWidth="1"/>
    <col min="6660" max="6905" width="10" style="275" customWidth="1"/>
    <col min="6906" max="6906" width="2.875" style="275" customWidth="1"/>
    <col min="6907" max="6907" width="21.125" style="275" bestFit="1" customWidth="1"/>
    <col min="6908" max="6912" width="10.25" style="275"/>
    <col min="6913" max="6913" width="21.125" style="275" bestFit="1" customWidth="1"/>
    <col min="6914" max="6914" width="73" style="275" customWidth="1"/>
    <col min="6915" max="6915" width="2.875" style="275" customWidth="1"/>
    <col min="6916" max="7161" width="10" style="275" customWidth="1"/>
    <col min="7162" max="7162" width="2.875" style="275" customWidth="1"/>
    <col min="7163" max="7163" width="21.125" style="275" bestFit="1" customWidth="1"/>
    <col min="7164" max="7168" width="10.25" style="275"/>
    <col min="7169" max="7169" width="21.125" style="275" bestFit="1" customWidth="1"/>
    <col min="7170" max="7170" width="73" style="275" customWidth="1"/>
    <col min="7171" max="7171" width="2.875" style="275" customWidth="1"/>
    <col min="7172" max="7417" width="10" style="275" customWidth="1"/>
    <col min="7418" max="7418" width="2.875" style="275" customWidth="1"/>
    <col min="7419" max="7419" width="21.125" style="275" bestFit="1" customWidth="1"/>
    <col min="7420" max="7424" width="10.25" style="275"/>
    <col min="7425" max="7425" width="21.125" style="275" bestFit="1" customWidth="1"/>
    <col min="7426" max="7426" width="73" style="275" customWidth="1"/>
    <col min="7427" max="7427" width="2.875" style="275" customWidth="1"/>
    <col min="7428" max="7673" width="10" style="275" customWidth="1"/>
    <col min="7674" max="7674" width="2.875" style="275" customWidth="1"/>
    <col min="7675" max="7675" width="21.125" style="275" bestFit="1" customWidth="1"/>
    <col min="7676" max="7680" width="10.25" style="275"/>
    <col min="7681" max="7681" width="21.125" style="275" bestFit="1" customWidth="1"/>
    <col min="7682" max="7682" width="73" style="275" customWidth="1"/>
    <col min="7683" max="7683" width="2.875" style="275" customWidth="1"/>
    <col min="7684" max="7929" width="10" style="275" customWidth="1"/>
    <col min="7930" max="7930" width="2.875" style="275" customWidth="1"/>
    <col min="7931" max="7931" width="21.125" style="275" bestFit="1" customWidth="1"/>
    <col min="7932" max="7936" width="10.25" style="275"/>
    <col min="7937" max="7937" width="21.125" style="275" bestFit="1" customWidth="1"/>
    <col min="7938" max="7938" width="73" style="275" customWidth="1"/>
    <col min="7939" max="7939" width="2.875" style="275" customWidth="1"/>
    <col min="7940" max="8185" width="10" style="275" customWidth="1"/>
    <col min="8186" max="8186" width="2.875" style="275" customWidth="1"/>
    <col min="8187" max="8187" width="21.125" style="275" bestFit="1" customWidth="1"/>
    <col min="8188" max="8192" width="10.25" style="275"/>
    <col min="8193" max="8193" width="21.125" style="275" bestFit="1" customWidth="1"/>
    <col min="8194" max="8194" width="73" style="275" customWidth="1"/>
    <col min="8195" max="8195" width="2.875" style="275" customWidth="1"/>
    <col min="8196" max="8441" width="10" style="275" customWidth="1"/>
    <col min="8442" max="8442" width="2.875" style="275" customWidth="1"/>
    <col min="8443" max="8443" width="21.125" style="275" bestFit="1" customWidth="1"/>
    <col min="8444" max="8448" width="10.25" style="275"/>
    <col min="8449" max="8449" width="21.125" style="275" bestFit="1" customWidth="1"/>
    <col min="8450" max="8450" width="73" style="275" customWidth="1"/>
    <col min="8451" max="8451" width="2.875" style="275" customWidth="1"/>
    <col min="8452" max="8697" width="10" style="275" customWidth="1"/>
    <col min="8698" max="8698" width="2.875" style="275" customWidth="1"/>
    <col min="8699" max="8699" width="21.125" style="275" bestFit="1" customWidth="1"/>
    <col min="8700" max="8704" width="10.25" style="275"/>
    <col min="8705" max="8705" width="21.125" style="275" bestFit="1" customWidth="1"/>
    <col min="8706" max="8706" width="73" style="275" customWidth="1"/>
    <col min="8707" max="8707" width="2.875" style="275" customWidth="1"/>
    <col min="8708" max="8953" width="10" style="275" customWidth="1"/>
    <col min="8954" max="8954" width="2.875" style="275" customWidth="1"/>
    <col min="8955" max="8955" width="21.125" style="275" bestFit="1" customWidth="1"/>
    <col min="8956" max="8960" width="10.25" style="275"/>
    <col min="8961" max="8961" width="21.125" style="275" bestFit="1" customWidth="1"/>
    <col min="8962" max="8962" width="73" style="275" customWidth="1"/>
    <col min="8963" max="8963" width="2.875" style="275" customWidth="1"/>
    <col min="8964" max="9209" width="10" style="275" customWidth="1"/>
    <col min="9210" max="9210" width="2.875" style="275" customWidth="1"/>
    <col min="9211" max="9211" width="21.125" style="275" bestFit="1" customWidth="1"/>
    <col min="9212" max="9216" width="10.25" style="275"/>
    <col min="9217" max="9217" width="21.125" style="275" bestFit="1" customWidth="1"/>
    <col min="9218" max="9218" width="73" style="275" customWidth="1"/>
    <col min="9219" max="9219" width="2.875" style="275" customWidth="1"/>
    <col min="9220" max="9465" width="10" style="275" customWidth="1"/>
    <col min="9466" max="9466" width="2.875" style="275" customWidth="1"/>
    <col min="9467" max="9467" width="21.125" style="275" bestFit="1" customWidth="1"/>
    <col min="9468" max="9472" width="10.25" style="275"/>
    <col min="9473" max="9473" width="21.125" style="275" bestFit="1" customWidth="1"/>
    <col min="9474" max="9474" width="73" style="275" customWidth="1"/>
    <col min="9475" max="9475" width="2.875" style="275" customWidth="1"/>
    <col min="9476" max="9721" width="10" style="275" customWidth="1"/>
    <col min="9722" max="9722" width="2.875" style="275" customWidth="1"/>
    <col min="9723" max="9723" width="21.125" style="275" bestFit="1" customWidth="1"/>
    <col min="9724" max="9728" width="10.25" style="275"/>
    <col min="9729" max="9729" width="21.125" style="275" bestFit="1" customWidth="1"/>
    <col min="9730" max="9730" width="73" style="275" customWidth="1"/>
    <col min="9731" max="9731" width="2.875" style="275" customWidth="1"/>
    <col min="9732" max="9977" width="10" style="275" customWidth="1"/>
    <col min="9978" max="9978" width="2.875" style="275" customWidth="1"/>
    <col min="9979" max="9979" width="21.125" style="275" bestFit="1" customWidth="1"/>
    <col min="9980" max="9984" width="10.25" style="275"/>
    <col min="9985" max="9985" width="21.125" style="275" bestFit="1" customWidth="1"/>
    <col min="9986" max="9986" width="73" style="275" customWidth="1"/>
    <col min="9987" max="9987" width="2.875" style="275" customWidth="1"/>
    <col min="9988" max="10233" width="10" style="275" customWidth="1"/>
    <col min="10234" max="10234" width="2.875" style="275" customWidth="1"/>
    <col min="10235" max="10235" width="21.125" style="275" bestFit="1" customWidth="1"/>
    <col min="10236" max="10240" width="10.25" style="275"/>
    <col min="10241" max="10241" width="21.125" style="275" bestFit="1" customWidth="1"/>
    <col min="10242" max="10242" width="73" style="275" customWidth="1"/>
    <col min="10243" max="10243" width="2.875" style="275" customWidth="1"/>
    <col min="10244" max="10489" width="10" style="275" customWidth="1"/>
    <col min="10490" max="10490" width="2.875" style="275" customWidth="1"/>
    <col min="10491" max="10491" width="21.125" style="275" bestFit="1" customWidth="1"/>
    <col min="10492" max="10496" width="10.25" style="275"/>
    <col min="10497" max="10497" width="21.125" style="275" bestFit="1" customWidth="1"/>
    <col min="10498" max="10498" width="73" style="275" customWidth="1"/>
    <col min="10499" max="10499" width="2.875" style="275" customWidth="1"/>
    <col min="10500" max="10745" width="10" style="275" customWidth="1"/>
    <col min="10746" max="10746" width="2.875" style="275" customWidth="1"/>
    <col min="10747" max="10747" width="21.125" style="275" bestFit="1" customWidth="1"/>
    <col min="10748" max="10752" width="10.25" style="275"/>
    <col min="10753" max="10753" width="21.125" style="275" bestFit="1" customWidth="1"/>
    <col min="10754" max="10754" width="73" style="275" customWidth="1"/>
    <col min="10755" max="10755" width="2.875" style="275" customWidth="1"/>
    <col min="10756" max="11001" width="10" style="275" customWidth="1"/>
    <col min="11002" max="11002" width="2.875" style="275" customWidth="1"/>
    <col min="11003" max="11003" width="21.125" style="275" bestFit="1" customWidth="1"/>
    <col min="11004" max="11008" width="10.25" style="275"/>
    <col min="11009" max="11009" width="21.125" style="275" bestFit="1" customWidth="1"/>
    <col min="11010" max="11010" width="73" style="275" customWidth="1"/>
    <col min="11011" max="11011" width="2.875" style="275" customWidth="1"/>
    <col min="11012" max="11257" width="10" style="275" customWidth="1"/>
    <col min="11258" max="11258" width="2.875" style="275" customWidth="1"/>
    <col min="11259" max="11259" width="21.125" style="275" bestFit="1" customWidth="1"/>
    <col min="11260" max="11264" width="10.25" style="275"/>
    <col min="11265" max="11265" width="21.125" style="275" bestFit="1" customWidth="1"/>
    <col min="11266" max="11266" width="73" style="275" customWidth="1"/>
    <col min="11267" max="11267" width="2.875" style="275" customWidth="1"/>
    <col min="11268" max="11513" width="10" style="275" customWidth="1"/>
    <col min="11514" max="11514" width="2.875" style="275" customWidth="1"/>
    <col min="11515" max="11515" width="21.125" style="275" bestFit="1" customWidth="1"/>
    <col min="11516" max="11520" width="10.25" style="275"/>
    <col min="11521" max="11521" width="21.125" style="275" bestFit="1" customWidth="1"/>
    <col min="11522" max="11522" width="73" style="275" customWidth="1"/>
    <col min="11523" max="11523" width="2.875" style="275" customWidth="1"/>
    <col min="11524" max="11769" width="10" style="275" customWidth="1"/>
    <col min="11770" max="11770" width="2.875" style="275" customWidth="1"/>
    <col min="11771" max="11771" width="21.125" style="275" bestFit="1" customWidth="1"/>
    <col min="11772" max="11776" width="10.25" style="275"/>
    <col min="11777" max="11777" width="21.125" style="275" bestFit="1" customWidth="1"/>
    <col min="11778" max="11778" width="73" style="275" customWidth="1"/>
    <col min="11779" max="11779" width="2.875" style="275" customWidth="1"/>
    <col min="11780" max="12025" width="10" style="275" customWidth="1"/>
    <col min="12026" max="12026" width="2.875" style="275" customWidth="1"/>
    <col min="12027" max="12027" width="21.125" style="275" bestFit="1" customWidth="1"/>
    <col min="12028" max="12032" width="10.25" style="275"/>
    <col min="12033" max="12033" width="21.125" style="275" bestFit="1" customWidth="1"/>
    <col min="12034" max="12034" width="73" style="275" customWidth="1"/>
    <col min="12035" max="12035" width="2.875" style="275" customWidth="1"/>
    <col min="12036" max="12281" width="10" style="275" customWidth="1"/>
    <col min="12282" max="12282" width="2.875" style="275" customWidth="1"/>
    <col min="12283" max="12283" width="21.125" style="275" bestFit="1" customWidth="1"/>
    <col min="12284" max="12288" width="10.25" style="275"/>
    <col min="12289" max="12289" width="21.125" style="275" bestFit="1" customWidth="1"/>
    <col min="12290" max="12290" width="73" style="275" customWidth="1"/>
    <col min="12291" max="12291" width="2.875" style="275" customWidth="1"/>
    <col min="12292" max="12537" width="10" style="275" customWidth="1"/>
    <col min="12538" max="12538" width="2.875" style="275" customWidth="1"/>
    <col min="12539" max="12539" width="21.125" style="275" bestFit="1" customWidth="1"/>
    <col min="12540" max="12544" width="10.25" style="275"/>
    <col min="12545" max="12545" width="21.125" style="275" bestFit="1" customWidth="1"/>
    <col min="12546" max="12546" width="73" style="275" customWidth="1"/>
    <col min="12547" max="12547" width="2.875" style="275" customWidth="1"/>
    <col min="12548" max="12793" width="10" style="275" customWidth="1"/>
    <col min="12794" max="12794" width="2.875" style="275" customWidth="1"/>
    <col min="12795" max="12795" width="21.125" style="275" bestFit="1" customWidth="1"/>
    <col min="12796" max="12800" width="10.25" style="275"/>
    <col min="12801" max="12801" width="21.125" style="275" bestFit="1" customWidth="1"/>
    <col min="12802" max="12802" width="73" style="275" customWidth="1"/>
    <col min="12803" max="12803" width="2.875" style="275" customWidth="1"/>
    <col min="12804" max="13049" width="10" style="275" customWidth="1"/>
    <col min="13050" max="13050" width="2.875" style="275" customWidth="1"/>
    <col min="13051" max="13051" width="21.125" style="275" bestFit="1" customWidth="1"/>
    <col min="13052" max="13056" width="10.25" style="275"/>
    <col min="13057" max="13057" width="21.125" style="275" bestFit="1" customWidth="1"/>
    <col min="13058" max="13058" width="73" style="275" customWidth="1"/>
    <col min="13059" max="13059" width="2.875" style="275" customWidth="1"/>
    <col min="13060" max="13305" width="10" style="275" customWidth="1"/>
    <col min="13306" max="13306" width="2.875" style="275" customWidth="1"/>
    <col min="13307" max="13307" width="21.125" style="275" bestFit="1" customWidth="1"/>
    <col min="13308" max="13312" width="10.25" style="275"/>
    <col min="13313" max="13313" width="21.125" style="275" bestFit="1" customWidth="1"/>
    <col min="13314" max="13314" width="73" style="275" customWidth="1"/>
    <col min="13315" max="13315" width="2.875" style="275" customWidth="1"/>
    <col min="13316" max="13561" width="10" style="275" customWidth="1"/>
    <col min="13562" max="13562" width="2.875" style="275" customWidth="1"/>
    <col min="13563" max="13563" width="21.125" style="275" bestFit="1" customWidth="1"/>
    <col min="13564" max="13568" width="10.25" style="275"/>
    <col min="13569" max="13569" width="21.125" style="275" bestFit="1" customWidth="1"/>
    <col min="13570" max="13570" width="73" style="275" customWidth="1"/>
    <col min="13571" max="13571" width="2.875" style="275" customWidth="1"/>
    <col min="13572" max="13817" width="10" style="275" customWidth="1"/>
    <col min="13818" max="13818" width="2.875" style="275" customWidth="1"/>
    <col min="13819" max="13819" width="21.125" style="275" bestFit="1" customWidth="1"/>
    <col min="13820" max="13824" width="10.25" style="275"/>
    <col min="13825" max="13825" width="21.125" style="275" bestFit="1" customWidth="1"/>
    <col min="13826" max="13826" width="73" style="275" customWidth="1"/>
    <col min="13827" max="13827" width="2.875" style="275" customWidth="1"/>
    <col min="13828" max="14073" width="10" style="275" customWidth="1"/>
    <col min="14074" max="14074" width="2.875" style="275" customWidth="1"/>
    <col min="14075" max="14075" width="21.125" style="275" bestFit="1" customWidth="1"/>
    <col min="14076" max="14080" width="10.25" style="275"/>
    <col min="14081" max="14081" width="21.125" style="275" bestFit="1" customWidth="1"/>
    <col min="14082" max="14082" width="73" style="275" customWidth="1"/>
    <col min="14083" max="14083" width="2.875" style="275" customWidth="1"/>
    <col min="14084" max="14329" width="10" style="275" customWidth="1"/>
    <col min="14330" max="14330" width="2.875" style="275" customWidth="1"/>
    <col min="14331" max="14331" width="21.125" style="275" bestFit="1" customWidth="1"/>
    <col min="14332" max="14336" width="10.25" style="275"/>
    <col min="14337" max="14337" width="21.125" style="275" bestFit="1" customWidth="1"/>
    <col min="14338" max="14338" width="73" style="275" customWidth="1"/>
    <col min="14339" max="14339" width="2.875" style="275" customWidth="1"/>
    <col min="14340" max="14585" width="10" style="275" customWidth="1"/>
    <col min="14586" max="14586" width="2.875" style="275" customWidth="1"/>
    <col min="14587" max="14587" width="21.125" style="275" bestFit="1" customWidth="1"/>
    <col min="14588" max="14592" width="10.25" style="275"/>
    <col min="14593" max="14593" width="21.125" style="275" bestFit="1" customWidth="1"/>
    <col min="14594" max="14594" width="73" style="275" customWidth="1"/>
    <col min="14595" max="14595" width="2.875" style="275" customWidth="1"/>
    <col min="14596" max="14841" width="10" style="275" customWidth="1"/>
    <col min="14842" max="14842" width="2.875" style="275" customWidth="1"/>
    <col min="14843" max="14843" width="21.125" style="275" bestFit="1" customWidth="1"/>
    <col min="14844" max="14848" width="10.25" style="275"/>
    <col min="14849" max="14849" width="21.125" style="275" bestFit="1" customWidth="1"/>
    <col min="14850" max="14850" width="73" style="275" customWidth="1"/>
    <col min="14851" max="14851" width="2.875" style="275" customWidth="1"/>
    <col min="14852" max="15097" width="10" style="275" customWidth="1"/>
    <col min="15098" max="15098" width="2.875" style="275" customWidth="1"/>
    <col min="15099" max="15099" width="21.125" style="275" bestFit="1" customWidth="1"/>
    <col min="15100" max="15104" width="10.25" style="275"/>
    <col min="15105" max="15105" width="21.125" style="275" bestFit="1" customWidth="1"/>
    <col min="15106" max="15106" width="73" style="275" customWidth="1"/>
    <col min="15107" max="15107" width="2.875" style="275" customWidth="1"/>
    <col min="15108" max="15353" width="10" style="275" customWidth="1"/>
    <col min="15354" max="15354" width="2.875" style="275" customWidth="1"/>
    <col min="15355" max="15355" width="21.125" style="275" bestFit="1" customWidth="1"/>
    <col min="15356" max="15360" width="10.25" style="275"/>
    <col min="15361" max="15361" width="21.125" style="275" bestFit="1" customWidth="1"/>
    <col min="15362" max="15362" width="73" style="275" customWidth="1"/>
    <col min="15363" max="15363" width="2.875" style="275" customWidth="1"/>
    <col min="15364" max="15609" width="10" style="275" customWidth="1"/>
    <col min="15610" max="15610" width="2.875" style="275" customWidth="1"/>
    <col min="15611" max="15611" width="21.125" style="275" bestFit="1" customWidth="1"/>
    <col min="15612" max="15616" width="10.25" style="275"/>
    <col min="15617" max="15617" width="21.125" style="275" bestFit="1" customWidth="1"/>
    <col min="15618" max="15618" width="73" style="275" customWidth="1"/>
    <col min="15619" max="15619" width="2.875" style="275" customWidth="1"/>
    <col min="15620" max="15865" width="10" style="275" customWidth="1"/>
    <col min="15866" max="15866" width="2.875" style="275" customWidth="1"/>
    <col min="15867" max="15867" width="21.125" style="275" bestFit="1" customWidth="1"/>
    <col min="15868" max="15872" width="10.25" style="275"/>
    <col min="15873" max="15873" width="21.125" style="275" bestFit="1" customWidth="1"/>
    <col min="15874" max="15874" width="73" style="275" customWidth="1"/>
    <col min="15875" max="15875" width="2.875" style="275" customWidth="1"/>
    <col min="15876" max="16121" width="10" style="275" customWidth="1"/>
    <col min="16122" max="16122" width="2.875" style="275" customWidth="1"/>
    <col min="16123" max="16123" width="21.125" style="275" bestFit="1" customWidth="1"/>
    <col min="16124" max="16128" width="10.25" style="275"/>
    <col min="16129" max="16129" width="21.125" style="275" bestFit="1" customWidth="1"/>
    <col min="16130" max="16130" width="73" style="275" customWidth="1"/>
    <col min="16131" max="16131" width="2.875" style="275" customWidth="1"/>
    <col min="16132" max="16377" width="10" style="275" customWidth="1"/>
    <col min="16378" max="16378" width="2.875" style="275" customWidth="1"/>
    <col min="16379" max="16379" width="21.125" style="275" bestFit="1" customWidth="1"/>
    <col min="16380" max="16384" width="10.25" style="275"/>
  </cols>
  <sheetData>
    <row r="1" spans="1:2" ht="36" customHeight="1" x14ac:dyDescent="0.2">
      <c r="A1" s="274"/>
      <c r="B1" s="12" t="s">
        <v>17</v>
      </c>
    </row>
    <row r="2" spans="1:2" ht="15" customHeight="1" x14ac:dyDescent="0.2">
      <c r="B2" s="276" t="s">
        <v>326</v>
      </c>
    </row>
    <row r="3" spans="1:2" ht="12.75" customHeight="1" x14ac:dyDescent="0.2">
      <c r="A3" s="277" t="s">
        <v>327</v>
      </c>
      <c r="B3" s="278"/>
    </row>
    <row r="4" spans="1:2" ht="12.75" customHeight="1" x14ac:dyDescent="0.2"/>
    <row r="5" spans="1:2" ht="12.75" customHeight="1" x14ac:dyDescent="0.2">
      <c r="A5" s="280" t="s">
        <v>328</v>
      </c>
      <c r="B5" s="281"/>
    </row>
    <row r="6" spans="1:2" ht="12.75" customHeight="1" x14ac:dyDescent="0.2">
      <c r="A6" s="280" t="s">
        <v>329</v>
      </c>
      <c r="B6" s="281"/>
    </row>
    <row r="7" spans="1:2" ht="12.75" customHeight="1" x14ac:dyDescent="0.2">
      <c r="A7" s="280" t="s">
        <v>330</v>
      </c>
      <c r="B7" s="281"/>
    </row>
    <row r="8" spans="1:2" ht="12.75" customHeight="1" x14ac:dyDescent="0.2">
      <c r="A8" s="282"/>
      <c r="B8" s="281"/>
    </row>
    <row r="9" spans="1:2" ht="12.75" customHeight="1" x14ac:dyDescent="0.2">
      <c r="A9" s="282"/>
      <c r="B9" s="281"/>
    </row>
    <row r="10" spans="1:2" ht="12.75" customHeight="1" x14ac:dyDescent="0.2">
      <c r="A10" s="282"/>
      <c r="B10" s="281"/>
    </row>
    <row r="11" spans="1:2" ht="12.75" customHeight="1" x14ac:dyDescent="0.2">
      <c r="A11" s="282"/>
      <c r="B11" s="281"/>
    </row>
    <row r="12" spans="1:2" ht="12.75" customHeight="1" x14ac:dyDescent="0.2">
      <c r="A12" s="282"/>
      <c r="B12" s="281"/>
    </row>
    <row r="13" spans="1:2" ht="12.75" customHeight="1" x14ac:dyDescent="0.2">
      <c r="A13" s="283" t="s">
        <v>331</v>
      </c>
      <c r="B13" s="281"/>
    </row>
    <row r="14" spans="1:2" ht="12.75" customHeight="1" x14ac:dyDescent="0.2">
      <c r="A14" s="283" t="s">
        <v>332</v>
      </c>
      <c r="B14" s="281"/>
    </row>
    <row r="15" spans="1:2" ht="12.75" customHeight="1" x14ac:dyDescent="0.2">
      <c r="A15" s="282"/>
      <c r="B15" s="281"/>
    </row>
    <row r="16" spans="1:2" ht="12.75" customHeight="1" x14ac:dyDescent="0.2">
      <c r="A16" s="282"/>
      <c r="B16" s="281"/>
    </row>
    <row r="17" spans="1:2" ht="12.75" customHeight="1" x14ac:dyDescent="0.2">
      <c r="A17" s="282"/>
      <c r="B17" s="281"/>
    </row>
    <row r="18" spans="1:2" ht="12.75" customHeight="1" x14ac:dyDescent="0.2">
      <c r="A18" s="282"/>
      <c r="B18" s="284"/>
    </row>
    <row r="19" spans="1:2" ht="12.75" customHeight="1" x14ac:dyDescent="0.2">
      <c r="A19" s="282"/>
      <c r="B19" s="281"/>
    </row>
    <row r="20" spans="1:2" ht="12.75" customHeight="1" x14ac:dyDescent="0.2">
      <c r="A20" s="282"/>
      <c r="B20" s="281"/>
    </row>
    <row r="21" spans="1:2" ht="12.75" customHeight="1" x14ac:dyDescent="0.2">
      <c r="A21" s="282"/>
      <c r="B21" s="281"/>
    </row>
    <row r="22" spans="1:2" ht="12.75" customHeight="1" x14ac:dyDescent="0.2">
      <c r="A22" s="282"/>
      <c r="B22" s="281"/>
    </row>
    <row r="23" spans="1:2" ht="12.75" customHeight="1" x14ac:dyDescent="0.2">
      <c r="A23" s="285"/>
      <c r="B23" s="286"/>
    </row>
    <row r="24" spans="1:2" ht="12.75" customHeight="1" x14ac:dyDescent="0.2">
      <c r="B24" s="287"/>
    </row>
    <row r="25" spans="1:2" ht="12.75" customHeight="1" x14ac:dyDescent="0.2">
      <c r="A25" s="283" t="s">
        <v>333</v>
      </c>
      <c r="B25" s="288"/>
    </row>
    <row r="26" spans="1:2" ht="12.75" customHeight="1" x14ac:dyDescent="0.2">
      <c r="A26" s="283" t="s">
        <v>334</v>
      </c>
      <c r="B26" s="281"/>
    </row>
    <row r="27" spans="1:2" ht="12.75" customHeight="1" x14ac:dyDescent="0.2">
      <c r="A27" s="282"/>
      <c r="B27" s="281"/>
    </row>
    <row r="28" spans="1:2" ht="12.75" customHeight="1" x14ac:dyDescent="0.2">
      <c r="A28" s="282"/>
      <c r="B28" s="281"/>
    </row>
    <row r="29" spans="1:2" ht="12.75" customHeight="1" x14ac:dyDescent="0.2">
      <c r="A29" s="282"/>
      <c r="B29" s="281"/>
    </row>
    <row r="30" spans="1:2" ht="12.75" customHeight="1" x14ac:dyDescent="0.2">
      <c r="A30" s="285"/>
      <c r="B30" s="286"/>
    </row>
    <row r="31" spans="1:2" ht="12.75" customHeight="1" x14ac:dyDescent="0.2">
      <c r="B31" s="287"/>
    </row>
    <row r="32" spans="1:2" ht="12.75" customHeight="1" x14ac:dyDescent="0.2">
      <c r="A32" s="283" t="s">
        <v>335</v>
      </c>
      <c r="B32" s="281"/>
    </row>
    <row r="33" spans="1:2" ht="12.75" customHeight="1" x14ac:dyDescent="0.2">
      <c r="A33" s="283" t="s">
        <v>336</v>
      </c>
      <c r="B33" s="281"/>
    </row>
    <row r="34" spans="1:2" ht="12.75" customHeight="1" x14ac:dyDescent="0.2">
      <c r="A34" s="282"/>
      <c r="B34" s="281"/>
    </row>
    <row r="35" spans="1:2" ht="12.75" customHeight="1" x14ac:dyDescent="0.2">
      <c r="A35" s="282"/>
      <c r="B35" s="281"/>
    </row>
    <row r="36" spans="1:2" ht="12.75" customHeight="1" x14ac:dyDescent="0.2">
      <c r="A36" s="282"/>
      <c r="B36" s="281"/>
    </row>
    <row r="37" spans="1:2" ht="12.75" customHeight="1" x14ac:dyDescent="0.2">
      <c r="A37" s="282"/>
      <c r="B37" s="281"/>
    </row>
    <row r="38" spans="1:2" ht="12.75" customHeight="1" x14ac:dyDescent="0.2">
      <c r="A38" s="282"/>
      <c r="B38" s="281"/>
    </row>
    <row r="39" spans="1:2" ht="12.75" customHeight="1" x14ac:dyDescent="0.2">
      <c r="A39" s="282"/>
      <c r="B39" s="281"/>
    </row>
    <row r="40" spans="1:2" ht="12.75" x14ac:dyDescent="0.2">
      <c r="A40" s="289"/>
      <c r="B40" s="281"/>
    </row>
    <row r="41" spans="1:2" ht="12.75" customHeight="1" x14ac:dyDescent="0.2">
      <c r="A41" s="289" t="s">
        <v>337</v>
      </c>
      <c r="B41" s="281"/>
    </row>
    <row r="42" spans="1:2" ht="15.75" customHeight="1" x14ac:dyDescent="0.2">
      <c r="A42" s="290" t="s">
        <v>338</v>
      </c>
      <c r="B42" s="281"/>
    </row>
    <row r="43" spans="1:2" ht="12.75" customHeight="1" x14ac:dyDescent="0.2">
      <c r="A43" s="282"/>
      <c r="B43" s="281"/>
    </row>
    <row r="44" spans="1:2" ht="12.75" customHeight="1" x14ac:dyDescent="0.2">
      <c r="A44" s="282"/>
      <c r="B44" s="281"/>
    </row>
    <row r="45" spans="1:2" ht="12.75" customHeight="1" x14ac:dyDescent="0.2">
      <c r="A45" s="282"/>
      <c r="B45" s="281"/>
    </row>
    <row r="46" spans="1:2" ht="12.75" customHeight="1" x14ac:dyDescent="0.2">
      <c r="A46" s="282"/>
      <c r="B46" s="281"/>
    </row>
    <row r="47" spans="1:2" ht="12.75" customHeight="1" x14ac:dyDescent="0.2">
      <c r="A47" s="283" t="s">
        <v>339</v>
      </c>
      <c r="B47" s="281"/>
    </row>
    <row r="48" spans="1:2" ht="12.75" customHeight="1" x14ac:dyDescent="0.2">
      <c r="A48" s="282"/>
      <c r="B48" s="281"/>
    </row>
    <row r="49" spans="1:2" ht="12.75" customHeight="1" x14ac:dyDescent="0.2">
      <c r="A49" s="282"/>
      <c r="B49" s="281"/>
    </row>
    <row r="50" spans="1:2" ht="12.75" customHeight="1" x14ac:dyDescent="0.2">
      <c r="A50" s="282"/>
      <c r="B50" s="281"/>
    </row>
    <row r="51" spans="1:2" ht="12.75" customHeight="1" x14ac:dyDescent="0.2">
      <c r="A51" s="285"/>
      <c r="B51" s="286"/>
    </row>
    <row r="52" spans="1:2" ht="12.75" customHeight="1" x14ac:dyDescent="0.2">
      <c r="B52" s="287"/>
    </row>
    <row r="53" spans="1:2" ht="12.75" customHeight="1" x14ac:dyDescent="0.2">
      <c r="A53" s="283" t="s">
        <v>340</v>
      </c>
      <c r="B53" s="281"/>
    </row>
    <row r="54" spans="1:2" ht="12.75" customHeight="1" x14ac:dyDescent="0.2">
      <c r="A54" s="282"/>
      <c r="B54" s="281"/>
    </row>
    <row r="55" spans="1:2" ht="12.75" customHeight="1" x14ac:dyDescent="0.2">
      <c r="A55" s="282"/>
      <c r="B55" s="281"/>
    </row>
    <row r="56" spans="1:2" ht="12.75" customHeight="1" x14ac:dyDescent="0.2">
      <c r="A56" s="282"/>
      <c r="B56" s="281"/>
    </row>
    <row r="57" spans="1:2" ht="12.75" customHeight="1" x14ac:dyDescent="0.2">
      <c r="A57" s="283" t="s">
        <v>341</v>
      </c>
      <c r="B57" s="281"/>
    </row>
    <row r="58" spans="1:2" ht="12.75" customHeight="1" x14ac:dyDescent="0.2">
      <c r="A58" s="283" t="s">
        <v>342</v>
      </c>
      <c r="B58" s="281"/>
    </row>
    <row r="59" spans="1:2" ht="12.75" customHeight="1" x14ac:dyDescent="0.2">
      <c r="A59" s="282"/>
      <c r="B59" s="281"/>
    </row>
    <row r="60" spans="1:2" ht="12.75" customHeight="1" x14ac:dyDescent="0.2">
      <c r="A60" s="282"/>
      <c r="B60" s="281"/>
    </row>
    <row r="61" spans="1:2" ht="12.75" customHeight="1" x14ac:dyDescent="0.2">
      <c r="A61" s="282"/>
      <c r="B61" s="281"/>
    </row>
    <row r="62" spans="1:2" ht="12.75" customHeight="1" x14ac:dyDescent="0.2">
      <c r="A62" s="282"/>
      <c r="B62" s="281"/>
    </row>
    <row r="63" spans="1:2" ht="12.75" customHeight="1" x14ac:dyDescent="0.2">
      <c r="A63" s="283" t="s">
        <v>343</v>
      </c>
      <c r="B63" s="281"/>
    </row>
    <row r="64" spans="1:2" ht="12.75" customHeight="1" x14ac:dyDescent="0.2">
      <c r="A64" s="282"/>
      <c r="B64" s="281"/>
    </row>
    <row r="65" spans="1:2" ht="12.75" customHeight="1" x14ac:dyDescent="0.2">
      <c r="A65" s="282"/>
      <c r="B65" s="281"/>
    </row>
    <row r="66" spans="1:2" ht="12.75" customHeight="1" x14ac:dyDescent="0.2">
      <c r="A66" s="282"/>
      <c r="B66" s="281"/>
    </row>
    <row r="67" spans="1:2" ht="12.75" customHeight="1" x14ac:dyDescent="0.2">
      <c r="A67" s="283" t="s">
        <v>344</v>
      </c>
      <c r="B67" s="281"/>
    </row>
    <row r="68" spans="1:2" ht="12.75" customHeight="1" x14ac:dyDescent="0.2">
      <c r="A68" s="282"/>
      <c r="B68" s="281"/>
    </row>
    <row r="69" spans="1:2" ht="12.75" customHeight="1" x14ac:dyDescent="0.2">
      <c r="A69" s="282"/>
      <c r="B69" s="281"/>
    </row>
    <row r="70" spans="1:2" ht="12.75" customHeight="1" x14ac:dyDescent="0.2">
      <c r="A70" s="282"/>
      <c r="B70" s="281"/>
    </row>
    <row r="71" spans="1:2" ht="12.75" customHeight="1" x14ac:dyDescent="0.2">
      <c r="A71" s="285"/>
      <c r="B71" s="286"/>
    </row>
    <row r="72" spans="1:2" ht="12.75" customHeight="1" x14ac:dyDescent="0.2">
      <c r="B72" s="287"/>
    </row>
    <row r="73" spans="1:2" ht="12.75" customHeight="1" x14ac:dyDescent="0.2">
      <c r="A73" s="283" t="s">
        <v>345</v>
      </c>
      <c r="B73" s="287"/>
    </row>
    <row r="74" spans="1:2" ht="12.75" customHeight="1" x14ac:dyDescent="0.2">
      <c r="A74" s="283" t="s">
        <v>346</v>
      </c>
      <c r="B74" s="287"/>
    </row>
    <row r="75" spans="1:2" ht="12.75" customHeight="1" x14ac:dyDescent="0.2">
      <c r="A75" s="282"/>
      <c r="B75" s="287"/>
    </row>
    <row r="76" spans="1:2" ht="12.75" customHeight="1" x14ac:dyDescent="0.2">
      <c r="A76" s="285"/>
      <c r="B76" s="291"/>
    </row>
  </sheetData>
  <pageMargins left="0.39370078740157483" right="0.39370078740157483" top="0.39370078740157483" bottom="0.39370078740157483" header="0.19685039370078741" footer="0.19685039370078741"/>
  <pageSetup paperSize="9" scale="8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G44"/>
  <sheetViews>
    <sheetView showGridLines="0" zoomScaleNormal="100" workbookViewId="0"/>
  </sheetViews>
  <sheetFormatPr baseColWidth="10" defaultRowHeight="14.25" x14ac:dyDescent="0.2"/>
  <cols>
    <col min="1" max="1" width="3.875" style="166" customWidth="1"/>
    <col min="2" max="2" width="24.375" style="211" customWidth="1"/>
    <col min="3" max="3" width="4.125" style="212" customWidth="1"/>
    <col min="4" max="4" width="40.875" style="213" bestFit="1" customWidth="1"/>
    <col min="5" max="5" width="3.625" style="214" customWidth="1"/>
    <col min="6" max="6" width="65.625" style="159" customWidth="1"/>
    <col min="7" max="16384" width="11" style="159"/>
  </cols>
  <sheetData>
    <row r="1" spans="1:7" ht="32.25" customHeight="1" x14ac:dyDescent="0.2">
      <c r="B1" s="167"/>
      <c r="C1" s="168"/>
      <c r="D1" s="169"/>
      <c r="E1" s="170"/>
      <c r="F1" s="171" t="s">
        <v>161</v>
      </c>
      <c r="G1" s="149"/>
    </row>
    <row r="2" spans="1:7" x14ac:dyDescent="0.2">
      <c r="A2" s="172"/>
      <c r="B2" s="173"/>
      <c r="C2" s="174"/>
      <c r="D2" s="175"/>
      <c r="E2" s="176"/>
      <c r="F2" s="150"/>
      <c r="G2" s="149"/>
    </row>
    <row r="3" spans="1:7" ht="3.75" customHeight="1" x14ac:dyDescent="0.25">
      <c r="B3" s="167"/>
      <c r="C3" s="177"/>
      <c r="D3" s="169"/>
      <c r="E3" s="170"/>
      <c r="F3" s="149"/>
      <c r="G3" s="149"/>
    </row>
    <row r="4" spans="1:7" s="181" customFormat="1" ht="10.5" customHeight="1" x14ac:dyDescent="0.2">
      <c r="A4" s="178" t="s">
        <v>162</v>
      </c>
      <c r="B4" s="179"/>
      <c r="C4" s="179"/>
      <c r="D4" s="179"/>
      <c r="E4" s="179"/>
      <c r="F4" s="179"/>
      <c r="G4" s="180"/>
    </row>
    <row r="5" spans="1:7" s="181" customFormat="1" ht="11.25" customHeight="1" x14ac:dyDescent="0.2">
      <c r="A5" s="182"/>
      <c r="B5" s="183"/>
      <c r="C5" s="184"/>
      <c r="D5" s="185"/>
      <c r="E5" s="186"/>
      <c r="F5" s="150"/>
      <c r="G5" s="180"/>
    </row>
    <row r="6" spans="1:7" ht="15" customHeight="1" thickBot="1" x14ac:dyDescent="0.25">
      <c r="A6" s="187" t="s">
        <v>163</v>
      </c>
      <c r="B6" s="188"/>
      <c r="C6" s="187" t="s">
        <v>164</v>
      </c>
      <c r="D6" s="189"/>
      <c r="E6" s="187" t="s">
        <v>165</v>
      </c>
      <c r="F6" s="188"/>
    </row>
    <row r="7" spans="1:7" ht="12.75" customHeight="1" thickTop="1" x14ac:dyDescent="0.2">
      <c r="A7" s="459" t="s">
        <v>166</v>
      </c>
      <c r="B7" s="460" t="s">
        <v>167</v>
      </c>
      <c r="C7" s="459" t="s">
        <v>168</v>
      </c>
      <c r="D7" s="460" t="s">
        <v>169</v>
      </c>
      <c r="E7" s="190" t="s">
        <v>170</v>
      </c>
      <c r="F7" s="191" t="s">
        <v>171</v>
      </c>
    </row>
    <row r="8" spans="1:7" ht="12.75" customHeight="1" x14ac:dyDescent="0.2">
      <c r="A8" s="459"/>
      <c r="B8" s="460"/>
      <c r="C8" s="462"/>
      <c r="D8" s="463"/>
      <c r="E8" s="192" t="s">
        <v>172</v>
      </c>
      <c r="F8" s="193" t="s">
        <v>173</v>
      </c>
    </row>
    <row r="9" spans="1:7" ht="12.75" customHeight="1" x14ac:dyDescent="0.2">
      <c r="A9" s="459"/>
      <c r="B9" s="461"/>
      <c r="C9" s="464" t="s">
        <v>174</v>
      </c>
      <c r="D9" s="465" t="s">
        <v>175</v>
      </c>
      <c r="E9" s="192" t="s">
        <v>176</v>
      </c>
      <c r="F9" s="193" t="s">
        <v>177</v>
      </c>
    </row>
    <row r="10" spans="1:7" ht="12.75" customHeight="1" x14ac:dyDescent="0.2">
      <c r="A10" s="459"/>
      <c r="B10" s="461"/>
      <c r="C10" s="459"/>
      <c r="D10" s="460"/>
      <c r="E10" s="192" t="s">
        <v>178</v>
      </c>
      <c r="F10" s="193" t="s">
        <v>179</v>
      </c>
    </row>
    <row r="11" spans="1:7" ht="12.75" customHeight="1" x14ac:dyDescent="0.2">
      <c r="A11" s="459"/>
      <c r="B11" s="461"/>
      <c r="C11" s="459"/>
      <c r="D11" s="460"/>
      <c r="E11" s="192" t="s">
        <v>180</v>
      </c>
      <c r="F11" s="193" t="s">
        <v>181</v>
      </c>
    </row>
    <row r="12" spans="1:7" ht="12.75" customHeight="1" x14ac:dyDescent="0.2">
      <c r="A12" s="459"/>
      <c r="B12" s="461"/>
      <c r="C12" s="459"/>
      <c r="D12" s="460"/>
      <c r="E12" s="192" t="s">
        <v>182</v>
      </c>
      <c r="F12" s="193" t="s">
        <v>183</v>
      </c>
    </row>
    <row r="13" spans="1:7" ht="12.75" customHeight="1" x14ac:dyDescent="0.2">
      <c r="A13" s="459"/>
      <c r="B13" s="461"/>
      <c r="C13" s="459"/>
      <c r="D13" s="460"/>
      <c r="E13" s="192" t="s">
        <v>184</v>
      </c>
      <c r="F13" s="193" t="s">
        <v>185</v>
      </c>
    </row>
    <row r="14" spans="1:7" ht="12.75" customHeight="1" x14ac:dyDescent="0.2">
      <c r="A14" s="459"/>
      <c r="B14" s="461"/>
      <c r="C14" s="462"/>
      <c r="D14" s="463"/>
      <c r="E14" s="192" t="s">
        <v>186</v>
      </c>
      <c r="F14" s="193" t="s">
        <v>187</v>
      </c>
    </row>
    <row r="15" spans="1:7" ht="12.75" customHeight="1" x14ac:dyDescent="0.2">
      <c r="A15" s="459"/>
      <c r="B15" s="461"/>
      <c r="C15" s="464" t="s">
        <v>188</v>
      </c>
      <c r="D15" s="465" t="s">
        <v>189</v>
      </c>
      <c r="E15" s="192" t="s">
        <v>190</v>
      </c>
      <c r="F15" s="193" t="s">
        <v>191</v>
      </c>
    </row>
    <row r="16" spans="1:7" ht="12.75" customHeight="1" x14ac:dyDescent="0.2">
      <c r="A16" s="459"/>
      <c r="B16" s="461"/>
      <c r="C16" s="459"/>
      <c r="D16" s="460"/>
      <c r="E16" s="192" t="s">
        <v>192</v>
      </c>
      <c r="F16" s="193" t="s">
        <v>193</v>
      </c>
    </row>
    <row r="17" spans="1:6" ht="12.75" customHeight="1" x14ac:dyDescent="0.2">
      <c r="A17" s="459"/>
      <c r="B17" s="461"/>
      <c r="C17" s="462"/>
      <c r="D17" s="463"/>
      <c r="E17" s="192" t="s">
        <v>194</v>
      </c>
      <c r="F17" s="193" t="s">
        <v>195</v>
      </c>
    </row>
    <row r="18" spans="1:6" ht="12.75" customHeight="1" x14ac:dyDescent="0.2">
      <c r="A18" s="459"/>
      <c r="B18" s="461"/>
      <c r="C18" s="464" t="s">
        <v>196</v>
      </c>
      <c r="D18" s="465" t="s">
        <v>197</v>
      </c>
      <c r="E18" s="192" t="s">
        <v>198</v>
      </c>
      <c r="F18" s="193" t="s">
        <v>199</v>
      </c>
    </row>
    <row r="19" spans="1:6" ht="12.75" customHeight="1" x14ac:dyDescent="0.2">
      <c r="A19" s="459"/>
      <c r="B19" s="461"/>
      <c r="C19" s="459"/>
      <c r="D19" s="460"/>
      <c r="E19" s="192" t="s">
        <v>200</v>
      </c>
      <c r="F19" s="193" t="s">
        <v>201</v>
      </c>
    </row>
    <row r="20" spans="1:6" ht="12.75" customHeight="1" x14ac:dyDescent="0.2">
      <c r="A20" s="459"/>
      <c r="B20" s="461"/>
      <c r="C20" s="459"/>
      <c r="D20" s="460"/>
      <c r="E20" s="192" t="s">
        <v>202</v>
      </c>
      <c r="F20" s="193" t="s">
        <v>203</v>
      </c>
    </row>
    <row r="21" spans="1:6" ht="12.75" customHeight="1" x14ac:dyDescent="0.2">
      <c r="A21" s="459"/>
      <c r="B21" s="461"/>
      <c r="C21" s="462"/>
      <c r="D21" s="463"/>
      <c r="E21" s="192" t="s">
        <v>204</v>
      </c>
      <c r="F21" s="193" t="s">
        <v>205</v>
      </c>
    </row>
    <row r="22" spans="1:6" ht="12.75" customHeight="1" x14ac:dyDescent="0.2">
      <c r="A22" s="466" t="s">
        <v>206</v>
      </c>
      <c r="B22" s="469" t="s">
        <v>207</v>
      </c>
      <c r="C22" s="466" t="s">
        <v>208</v>
      </c>
      <c r="D22" s="472" t="s">
        <v>209</v>
      </c>
      <c r="E22" s="194" t="s">
        <v>210</v>
      </c>
      <c r="F22" s="195" t="s">
        <v>211</v>
      </c>
    </row>
    <row r="23" spans="1:6" ht="12.75" customHeight="1" x14ac:dyDescent="0.2">
      <c r="A23" s="467"/>
      <c r="B23" s="470"/>
      <c r="C23" s="468"/>
      <c r="D23" s="473"/>
      <c r="E23" s="194" t="s">
        <v>212</v>
      </c>
      <c r="F23" s="195" t="s">
        <v>213</v>
      </c>
    </row>
    <row r="24" spans="1:6" ht="12.75" customHeight="1" x14ac:dyDescent="0.2">
      <c r="A24" s="467"/>
      <c r="B24" s="470"/>
      <c r="C24" s="466" t="s">
        <v>214</v>
      </c>
      <c r="D24" s="472" t="s">
        <v>215</v>
      </c>
      <c r="E24" s="194" t="s">
        <v>216</v>
      </c>
      <c r="F24" s="195" t="s">
        <v>217</v>
      </c>
    </row>
    <row r="25" spans="1:6" ht="12.75" customHeight="1" x14ac:dyDescent="0.2">
      <c r="A25" s="467"/>
      <c r="B25" s="470"/>
      <c r="C25" s="468"/>
      <c r="D25" s="473"/>
      <c r="E25" s="194" t="s">
        <v>218</v>
      </c>
      <c r="F25" s="195" t="s">
        <v>219</v>
      </c>
    </row>
    <row r="26" spans="1:6" ht="12.75" customHeight="1" x14ac:dyDescent="0.2">
      <c r="A26" s="467"/>
      <c r="B26" s="470"/>
      <c r="C26" s="474" t="s">
        <v>220</v>
      </c>
      <c r="D26" s="472" t="s">
        <v>221</v>
      </c>
      <c r="E26" s="194" t="s">
        <v>222</v>
      </c>
      <c r="F26" s="195" t="s">
        <v>223</v>
      </c>
    </row>
    <row r="27" spans="1:6" ht="12.75" customHeight="1" x14ac:dyDescent="0.2">
      <c r="A27" s="467"/>
      <c r="B27" s="470"/>
      <c r="C27" s="475"/>
      <c r="D27" s="477"/>
      <c r="E27" s="194" t="s">
        <v>224</v>
      </c>
      <c r="F27" s="195" t="s">
        <v>225</v>
      </c>
    </row>
    <row r="28" spans="1:6" ht="12.75" customHeight="1" x14ac:dyDescent="0.2">
      <c r="A28" s="467"/>
      <c r="B28" s="470"/>
      <c r="C28" s="475"/>
      <c r="D28" s="477"/>
      <c r="E28" s="194" t="s">
        <v>226</v>
      </c>
      <c r="F28" s="195" t="s">
        <v>227</v>
      </c>
    </row>
    <row r="29" spans="1:6" ht="12.75" customHeight="1" x14ac:dyDescent="0.2">
      <c r="A29" s="468"/>
      <c r="B29" s="471"/>
      <c r="C29" s="476"/>
      <c r="D29" s="473"/>
      <c r="E29" s="194" t="s">
        <v>228</v>
      </c>
      <c r="F29" s="195" t="s">
        <v>229</v>
      </c>
    </row>
    <row r="30" spans="1:6" ht="12.75" customHeight="1" x14ac:dyDescent="0.2">
      <c r="A30" s="464" t="s">
        <v>230</v>
      </c>
      <c r="B30" s="478" t="s">
        <v>231</v>
      </c>
      <c r="C30" s="464" t="s">
        <v>232</v>
      </c>
      <c r="D30" s="465" t="s">
        <v>233</v>
      </c>
      <c r="E30" s="196" t="s">
        <v>234</v>
      </c>
      <c r="F30" s="197" t="s">
        <v>235</v>
      </c>
    </row>
    <row r="31" spans="1:6" ht="12.75" customHeight="1" x14ac:dyDescent="0.2">
      <c r="A31" s="459"/>
      <c r="B31" s="461"/>
      <c r="C31" s="462"/>
      <c r="D31" s="463"/>
      <c r="E31" s="198" t="s">
        <v>236</v>
      </c>
      <c r="F31" s="199" t="s">
        <v>237</v>
      </c>
    </row>
    <row r="32" spans="1:6" ht="12.75" customHeight="1" x14ac:dyDescent="0.2">
      <c r="A32" s="459"/>
      <c r="B32" s="461"/>
      <c r="C32" s="200" t="s">
        <v>238</v>
      </c>
      <c r="D32" s="201" t="s">
        <v>239</v>
      </c>
      <c r="E32" s="202" t="s">
        <v>240</v>
      </c>
      <c r="F32" s="203" t="s">
        <v>239</v>
      </c>
    </row>
    <row r="33" spans="1:6" ht="12.75" customHeight="1" x14ac:dyDescent="0.2">
      <c r="A33" s="459"/>
      <c r="B33" s="461"/>
      <c r="C33" s="464" t="s">
        <v>241</v>
      </c>
      <c r="D33" s="465" t="s">
        <v>242</v>
      </c>
      <c r="E33" s="198" t="s">
        <v>243</v>
      </c>
      <c r="F33" s="199" t="s">
        <v>244</v>
      </c>
    </row>
    <row r="34" spans="1:6" ht="12.75" customHeight="1" x14ac:dyDescent="0.2">
      <c r="A34" s="459"/>
      <c r="B34" s="461"/>
      <c r="C34" s="459"/>
      <c r="D34" s="460"/>
      <c r="E34" s="198" t="s">
        <v>245</v>
      </c>
      <c r="F34" s="199" t="s">
        <v>246</v>
      </c>
    </row>
    <row r="35" spans="1:6" ht="12.75" customHeight="1" x14ac:dyDescent="0.2">
      <c r="A35" s="462"/>
      <c r="B35" s="479"/>
      <c r="C35" s="462"/>
      <c r="D35" s="463"/>
      <c r="E35" s="198" t="s">
        <v>247</v>
      </c>
      <c r="F35" s="199" t="s">
        <v>248</v>
      </c>
    </row>
    <row r="36" spans="1:6" ht="12.75" customHeight="1" x14ac:dyDescent="0.2">
      <c r="A36" s="466" t="s">
        <v>249</v>
      </c>
      <c r="B36" s="469" t="s">
        <v>250</v>
      </c>
      <c r="C36" s="466" t="s">
        <v>251</v>
      </c>
      <c r="D36" s="472" t="s">
        <v>250</v>
      </c>
      <c r="E36" s="194" t="s">
        <v>252</v>
      </c>
      <c r="F36" s="195" t="s">
        <v>253</v>
      </c>
    </row>
    <row r="37" spans="1:6" ht="12.75" customHeight="1" x14ac:dyDescent="0.2">
      <c r="A37" s="467"/>
      <c r="B37" s="470"/>
      <c r="C37" s="467"/>
      <c r="D37" s="477"/>
      <c r="E37" s="194" t="s">
        <v>254</v>
      </c>
      <c r="F37" s="195" t="s">
        <v>255</v>
      </c>
    </row>
    <row r="38" spans="1:6" ht="12.75" customHeight="1" x14ac:dyDescent="0.2">
      <c r="A38" s="467"/>
      <c r="B38" s="470"/>
      <c r="C38" s="468"/>
      <c r="D38" s="473"/>
      <c r="E38" s="194" t="s">
        <v>256</v>
      </c>
      <c r="F38" s="195" t="s">
        <v>257</v>
      </c>
    </row>
    <row r="39" spans="1:6" ht="12.75" customHeight="1" x14ac:dyDescent="0.2">
      <c r="A39" s="464" t="s">
        <v>258</v>
      </c>
      <c r="B39" s="465" t="s">
        <v>259</v>
      </c>
      <c r="C39" s="480" t="s">
        <v>260</v>
      </c>
      <c r="D39" s="465" t="s">
        <v>261</v>
      </c>
      <c r="E39" s="192" t="s">
        <v>262</v>
      </c>
      <c r="F39" s="193" t="s">
        <v>263</v>
      </c>
    </row>
    <row r="40" spans="1:6" ht="12.75" customHeight="1" x14ac:dyDescent="0.2">
      <c r="A40" s="459"/>
      <c r="B40" s="460"/>
      <c r="C40" s="481"/>
      <c r="D40" s="482"/>
      <c r="E40" s="192" t="s">
        <v>264</v>
      </c>
      <c r="F40" s="193" t="s">
        <v>265</v>
      </c>
    </row>
    <row r="41" spans="1:6" ht="12.75" customHeight="1" x14ac:dyDescent="0.2">
      <c r="A41" s="459"/>
      <c r="B41" s="460"/>
      <c r="C41" s="480" t="s">
        <v>266</v>
      </c>
      <c r="D41" s="465" t="s">
        <v>267</v>
      </c>
      <c r="E41" s="192" t="s">
        <v>268</v>
      </c>
      <c r="F41" s="193" t="s">
        <v>269</v>
      </c>
    </row>
    <row r="42" spans="1:6" ht="12.75" customHeight="1" x14ac:dyDescent="0.2">
      <c r="A42" s="459"/>
      <c r="B42" s="460"/>
      <c r="C42" s="483"/>
      <c r="D42" s="463"/>
      <c r="E42" s="192" t="s">
        <v>270</v>
      </c>
      <c r="F42" s="193" t="s">
        <v>271</v>
      </c>
    </row>
    <row r="43" spans="1:6" s="148" customFormat="1" ht="12.75" customHeight="1" x14ac:dyDescent="0.2">
      <c r="A43" s="462"/>
      <c r="B43" s="463"/>
      <c r="C43" s="204" t="s">
        <v>272</v>
      </c>
      <c r="D43" s="205" t="s">
        <v>273</v>
      </c>
      <c r="E43" s="192">
        <v>54</v>
      </c>
      <c r="F43" s="193" t="s">
        <v>273</v>
      </c>
    </row>
    <row r="44" spans="1:6" x14ac:dyDescent="0.2">
      <c r="A44" s="206" t="s">
        <v>274</v>
      </c>
      <c r="B44" s="207"/>
      <c r="C44" s="208" t="s">
        <v>275</v>
      </c>
      <c r="D44" s="208"/>
      <c r="E44" s="209"/>
      <c r="F44" s="210" t="s">
        <v>18</v>
      </c>
    </row>
  </sheetData>
  <mergeCells count="34">
    <mergeCell ref="A36:A38"/>
    <mergeCell ref="B36:B38"/>
    <mergeCell ref="C36:C38"/>
    <mergeCell ref="D36:D38"/>
    <mergeCell ref="A39:A43"/>
    <mergeCell ref="B39:B43"/>
    <mergeCell ref="C39:C40"/>
    <mergeCell ref="D39:D40"/>
    <mergeCell ref="C41:C42"/>
    <mergeCell ref="D41:D42"/>
    <mergeCell ref="A30:A35"/>
    <mergeCell ref="B30:B35"/>
    <mergeCell ref="C30:C31"/>
    <mergeCell ref="D30:D31"/>
    <mergeCell ref="C33:C35"/>
    <mergeCell ref="D33:D35"/>
    <mergeCell ref="A22:A29"/>
    <mergeCell ref="B22:B29"/>
    <mergeCell ref="C22:C23"/>
    <mergeCell ref="D22:D23"/>
    <mergeCell ref="C24:C25"/>
    <mergeCell ref="D24:D25"/>
    <mergeCell ref="C26:C29"/>
    <mergeCell ref="D26:D29"/>
    <mergeCell ref="A7:A21"/>
    <mergeCell ref="B7:B21"/>
    <mergeCell ref="C7:C8"/>
    <mergeCell ref="D7:D8"/>
    <mergeCell ref="C9:C14"/>
    <mergeCell ref="D9:D14"/>
    <mergeCell ref="C15:C17"/>
    <mergeCell ref="D15:D17"/>
    <mergeCell ref="C18:C21"/>
    <mergeCell ref="D18:D21"/>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A7B8DB"/>
    <outlinePr summaryBelow="0"/>
  </sheetPr>
  <dimension ref="A1:L113"/>
  <sheetViews>
    <sheetView showGridLines="0" workbookViewId="0"/>
  </sheetViews>
  <sheetFormatPr baseColWidth="10" defaultColWidth="8" defaultRowHeight="12.75" x14ac:dyDescent="0.2"/>
  <cols>
    <col min="1" max="3" width="8" style="144"/>
    <col min="4" max="4" width="8.875" style="144" bestFit="1" customWidth="1"/>
    <col min="5" max="5" width="8.875" style="144" customWidth="1"/>
    <col min="6" max="16384" width="8" style="144"/>
  </cols>
  <sheetData>
    <row r="1" spans="1:12" ht="22.5" x14ac:dyDescent="0.2">
      <c r="A1" s="143"/>
    </row>
    <row r="3" spans="1:12" x14ac:dyDescent="0.2">
      <c r="A3" s="145"/>
    </row>
    <row r="4" spans="1:12" x14ac:dyDescent="0.2">
      <c r="A4" s="145"/>
    </row>
    <row r="6" spans="1:12" ht="12.75" customHeight="1" x14ac:dyDescent="0.2">
      <c r="A6" s="394" t="s">
        <v>147</v>
      </c>
      <c r="B6" s="395" t="s">
        <v>118</v>
      </c>
      <c r="C6" s="164" t="s">
        <v>103</v>
      </c>
      <c r="D6" s="393" t="s">
        <v>380</v>
      </c>
      <c r="E6" s="393"/>
      <c r="F6" s="393"/>
      <c r="G6" s="393"/>
      <c r="H6" s="393"/>
      <c r="I6" s="393"/>
      <c r="J6" s="393"/>
      <c r="K6" s="393"/>
      <c r="L6" s="393"/>
    </row>
    <row r="7" spans="1:12" ht="12.75" customHeight="1" x14ac:dyDescent="0.2">
      <c r="A7" s="394"/>
      <c r="B7" s="395"/>
      <c r="C7" s="165" t="s">
        <v>148</v>
      </c>
      <c r="D7" s="396" t="s">
        <v>149</v>
      </c>
      <c r="E7" s="396"/>
      <c r="F7" s="396"/>
      <c r="G7" s="396" t="s">
        <v>111</v>
      </c>
      <c r="H7" s="396"/>
      <c r="I7" s="396"/>
      <c r="J7" s="397" t="s">
        <v>325</v>
      </c>
      <c r="K7" s="397"/>
      <c r="L7" s="397"/>
    </row>
    <row r="8" spans="1:12" ht="21.75" x14ac:dyDescent="0.2">
      <c r="A8" s="394"/>
      <c r="B8" s="395"/>
      <c r="C8" s="165" t="s">
        <v>101</v>
      </c>
      <c r="D8" s="336" t="s">
        <v>95</v>
      </c>
      <c r="E8" s="336" t="s">
        <v>300</v>
      </c>
      <c r="F8" s="336" t="s">
        <v>110</v>
      </c>
      <c r="G8" s="336" t="s">
        <v>95</v>
      </c>
      <c r="H8" s="336" t="s">
        <v>300</v>
      </c>
      <c r="I8" s="336" t="s">
        <v>110</v>
      </c>
      <c r="J8" s="336" t="s">
        <v>95</v>
      </c>
      <c r="K8" s="336" t="s">
        <v>300</v>
      </c>
      <c r="L8" s="337" t="s">
        <v>110</v>
      </c>
    </row>
    <row r="9" spans="1:12" x14ac:dyDescent="0.2">
      <c r="A9" s="391" t="s">
        <v>149</v>
      </c>
      <c r="B9" s="392" t="s">
        <v>149</v>
      </c>
      <c r="C9" s="392"/>
      <c r="D9" s="154">
        <v>33422016</v>
      </c>
      <c r="E9" s="154">
        <v>690264</v>
      </c>
      <c r="F9" s="155">
        <v>2.1088513684999999</v>
      </c>
      <c r="G9" s="154">
        <v>429667</v>
      </c>
      <c r="H9" s="154">
        <v>29651</v>
      </c>
      <c r="I9" s="155">
        <v>7.4124535019</v>
      </c>
      <c r="J9" s="154">
        <v>57700</v>
      </c>
      <c r="K9" s="154">
        <v>5149</v>
      </c>
      <c r="L9" s="156">
        <v>9.7981008925000008</v>
      </c>
    </row>
    <row r="10" spans="1:12" ht="12.75" customHeight="1" x14ac:dyDescent="0.2">
      <c r="A10" s="391"/>
      <c r="B10" s="392" t="s">
        <v>117</v>
      </c>
      <c r="C10" s="392"/>
      <c r="D10" s="154">
        <v>9122347</v>
      </c>
      <c r="E10" s="154">
        <v>157899</v>
      </c>
      <c r="F10" s="155">
        <v>1.7613912200999999</v>
      </c>
      <c r="G10" s="154">
        <v>173594</v>
      </c>
      <c r="H10" s="154">
        <v>11713</v>
      </c>
      <c r="I10" s="155">
        <v>7.2355619250999998</v>
      </c>
      <c r="J10" s="154">
        <v>22779</v>
      </c>
      <c r="K10" s="154">
        <v>2773</v>
      </c>
      <c r="L10" s="156">
        <v>13.8608417475</v>
      </c>
    </row>
    <row r="11" spans="1:12" ht="12.75" customHeight="1" x14ac:dyDescent="0.2">
      <c r="A11" s="391"/>
      <c r="B11" s="392" t="s">
        <v>116</v>
      </c>
      <c r="C11" s="392"/>
      <c r="D11" s="154">
        <v>7859727</v>
      </c>
      <c r="E11" s="154">
        <v>188437</v>
      </c>
      <c r="F11" s="155">
        <v>2.4563926015000002</v>
      </c>
      <c r="G11" s="154">
        <v>83763</v>
      </c>
      <c r="H11" s="154">
        <v>3070</v>
      </c>
      <c r="I11" s="155">
        <v>3.8045431449999998</v>
      </c>
      <c r="J11" s="154">
        <v>13481</v>
      </c>
      <c r="K11" s="154">
        <v>408</v>
      </c>
      <c r="L11" s="156">
        <v>3.1209362809000001</v>
      </c>
    </row>
    <row r="12" spans="1:12" ht="12.75" customHeight="1" x14ac:dyDescent="0.2">
      <c r="A12" s="391"/>
      <c r="B12" s="392" t="s">
        <v>115</v>
      </c>
      <c r="C12" s="392"/>
      <c r="D12" s="154">
        <v>10485293</v>
      </c>
      <c r="E12" s="154">
        <v>158263</v>
      </c>
      <c r="F12" s="155">
        <v>1.5325122518000001</v>
      </c>
      <c r="G12" s="154">
        <v>37588</v>
      </c>
      <c r="H12" s="154">
        <v>2275</v>
      </c>
      <c r="I12" s="155">
        <v>6.4423866565000001</v>
      </c>
      <c r="J12" s="154">
        <v>5759</v>
      </c>
      <c r="K12" s="154">
        <v>358</v>
      </c>
      <c r="L12" s="156">
        <v>6.6284021478000001</v>
      </c>
    </row>
    <row r="13" spans="1:12" ht="12.75" customHeight="1" x14ac:dyDescent="0.2">
      <c r="A13" s="391"/>
      <c r="B13" s="392" t="s">
        <v>114</v>
      </c>
      <c r="C13" s="392"/>
      <c r="D13" s="154">
        <v>1285262</v>
      </c>
      <c r="E13" s="154">
        <v>63213</v>
      </c>
      <c r="F13" s="155">
        <v>5.1727058408</v>
      </c>
      <c r="G13" s="154">
        <v>5112</v>
      </c>
      <c r="H13" s="154">
        <v>408</v>
      </c>
      <c r="I13" s="155">
        <v>8.6734693878000009</v>
      </c>
      <c r="J13" s="154">
        <v>980</v>
      </c>
      <c r="K13" s="154">
        <v>53</v>
      </c>
      <c r="L13" s="156">
        <v>5.7173678532999999</v>
      </c>
    </row>
    <row r="14" spans="1:12" ht="12.75" customHeight="1" x14ac:dyDescent="0.2">
      <c r="A14" s="391"/>
      <c r="B14" s="392" t="s">
        <v>113</v>
      </c>
      <c r="C14" s="392"/>
      <c r="D14" s="154">
        <v>4480628</v>
      </c>
      <c r="E14" s="154">
        <v>123084</v>
      </c>
      <c r="F14" s="155">
        <v>2.8246186384</v>
      </c>
      <c r="G14" s="154">
        <v>129374</v>
      </c>
      <c r="H14" s="154">
        <v>12174</v>
      </c>
      <c r="I14" s="155">
        <v>10.3873720137</v>
      </c>
      <c r="J14" s="154">
        <v>14678</v>
      </c>
      <c r="K14" s="154">
        <v>1553</v>
      </c>
      <c r="L14" s="156">
        <v>11.832380952399999</v>
      </c>
    </row>
    <row r="15" spans="1:12" ht="12.75" customHeight="1" x14ac:dyDescent="0.2">
      <c r="A15" s="391"/>
      <c r="B15" s="392" t="s">
        <v>112</v>
      </c>
      <c r="C15" s="392"/>
      <c r="D15" s="154">
        <v>188759</v>
      </c>
      <c r="E15" s="154">
        <v>-632</v>
      </c>
      <c r="F15" s="155">
        <v>-0.33370117900000001</v>
      </c>
      <c r="G15" s="154">
        <v>236</v>
      </c>
      <c r="H15" s="154">
        <v>11</v>
      </c>
      <c r="I15" s="155">
        <v>4.8888888889000004</v>
      </c>
      <c r="J15" s="154">
        <v>23</v>
      </c>
      <c r="K15" s="154">
        <v>4</v>
      </c>
      <c r="L15" s="156">
        <v>21.052631578900002</v>
      </c>
    </row>
    <row r="16" spans="1:12" ht="12.75" customHeight="1" x14ac:dyDescent="0.2">
      <c r="A16" s="391" t="s">
        <v>150</v>
      </c>
      <c r="B16" s="392" t="s">
        <v>149</v>
      </c>
      <c r="C16" s="392"/>
      <c r="D16" s="154">
        <v>5686899</v>
      </c>
      <c r="E16" s="154">
        <v>136196</v>
      </c>
      <c r="F16" s="155">
        <v>2.4536711836</v>
      </c>
      <c r="G16" s="154">
        <v>64974</v>
      </c>
      <c r="H16" s="154">
        <v>3201</v>
      </c>
      <c r="I16" s="155">
        <v>5.1818755767000004</v>
      </c>
      <c r="J16" s="154">
        <v>32785</v>
      </c>
      <c r="K16" s="154">
        <v>2916</v>
      </c>
      <c r="L16" s="156">
        <v>9.7626301516999998</v>
      </c>
    </row>
    <row r="17" spans="1:12" ht="12.75" customHeight="1" x14ac:dyDescent="0.2">
      <c r="A17" s="391"/>
      <c r="B17" s="392" t="s">
        <v>117</v>
      </c>
      <c r="C17" s="392"/>
      <c r="D17" s="154">
        <v>1658985</v>
      </c>
      <c r="E17" s="154">
        <v>37156</v>
      </c>
      <c r="F17" s="155">
        <v>2.2909936867999998</v>
      </c>
      <c r="G17" s="154">
        <v>29971</v>
      </c>
      <c r="H17" s="154">
        <v>1588</v>
      </c>
      <c r="I17" s="155">
        <v>5.5948983545999997</v>
      </c>
      <c r="J17" s="154">
        <v>15137</v>
      </c>
      <c r="K17" s="154">
        <v>1976</v>
      </c>
      <c r="L17" s="156">
        <v>15.0140566826</v>
      </c>
    </row>
    <row r="18" spans="1:12" ht="12.75" customHeight="1" x14ac:dyDescent="0.2">
      <c r="A18" s="391"/>
      <c r="B18" s="392" t="s">
        <v>116</v>
      </c>
      <c r="C18" s="392"/>
      <c r="D18" s="154">
        <v>1230868</v>
      </c>
      <c r="E18" s="154">
        <v>28126</v>
      </c>
      <c r="F18" s="155">
        <v>2.3384898838999999</v>
      </c>
      <c r="G18" s="154">
        <v>11543</v>
      </c>
      <c r="H18" s="154">
        <v>124</v>
      </c>
      <c r="I18" s="155">
        <v>1.0859094492000001</v>
      </c>
      <c r="J18" s="154">
        <v>6810</v>
      </c>
      <c r="K18" s="154">
        <v>72</v>
      </c>
      <c r="L18" s="156">
        <v>1.0685663402000001</v>
      </c>
    </row>
    <row r="19" spans="1:12" ht="12.75" customHeight="1" x14ac:dyDescent="0.2">
      <c r="A19" s="391"/>
      <c r="B19" s="392" t="s">
        <v>115</v>
      </c>
      <c r="C19" s="392"/>
      <c r="D19" s="154">
        <v>1814340</v>
      </c>
      <c r="E19" s="154">
        <v>37096</v>
      </c>
      <c r="F19" s="155">
        <v>2.0872767047999998</v>
      </c>
      <c r="G19" s="154">
        <v>5887</v>
      </c>
      <c r="H19" s="154">
        <v>448</v>
      </c>
      <c r="I19" s="155">
        <v>8.2368082368</v>
      </c>
      <c r="J19" s="154">
        <v>2250</v>
      </c>
      <c r="K19" s="154">
        <v>144</v>
      </c>
      <c r="L19" s="156">
        <v>6.8376068376000001</v>
      </c>
    </row>
    <row r="20" spans="1:12" ht="12.75" customHeight="1" x14ac:dyDescent="0.2">
      <c r="A20" s="391"/>
      <c r="B20" s="392" t="s">
        <v>114</v>
      </c>
      <c r="C20" s="392"/>
      <c r="D20" s="154">
        <v>239363</v>
      </c>
      <c r="E20" s="154">
        <v>12882</v>
      </c>
      <c r="F20" s="155">
        <v>5.6878943488000004</v>
      </c>
      <c r="G20" s="154">
        <v>986</v>
      </c>
      <c r="H20" s="154">
        <v>67</v>
      </c>
      <c r="I20" s="155">
        <v>7.2905331882000004</v>
      </c>
      <c r="J20" s="154">
        <v>398</v>
      </c>
      <c r="K20" s="154">
        <v>9</v>
      </c>
      <c r="L20" s="156">
        <v>2.3136246787000001</v>
      </c>
    </row>
    <row r="21" spans="1:12" ht="12.75" customHeight="1" x14ac:dyDescent="0.2">
      <c r="A21" s="391"/>
      <c r="B21" s="392" t="s">
        <v>113</v>
      </c>
      <c r="C21" s="392"/>
      <c r="D21" s="154">
        <v>719779</v>
      </c>
      <c r="E21" s="154">
        <v>21550</v>
      </c>
      <c r="F21" s="155">
        <v>3.0863799698999999</v>
      </c>
      <c r="G21" s="154">
        <v>16561</v>
      </c>
      <c r="H21" s="154">
        <v>975</v>
      </c>
      <c r="I21" s="155">
        <v>6.2556140125999997</v>
      </c>
      <c r="J21" s="154">
        <v>8181</v>
      </c>
      <c r="K21" s="154">
        <v>711</v>
      </c>
      <c r="L21" s="156">
        <v>9.5180722891999991</v>
      </c>
    </row>
    <row r="22" spans="1:12" ht="12.75" customHeight="1" x14ac:dyDescent="0.2">
      <c r="A22" s="391"/>
      <c r="B22" s="392" t="s">
        <v>112</v>
      </c>
      <c r="C22" s="392"/>
      <c r="D22" s="154">
        <v>23564</v>
      </c>
      <c r="E22" s="154">
        <v>-614</v>
      </c>
      <c r="F22" s="155">
        <v>-2.5394987177999999</v>
      </c>
      <c r="G22" s="154">
        <v>26</v>
      </c>
      <c r="H22" s="154">
        <v>-1</v>
      </c>
      <c r="I22" s="155">
        <v>-3.7037037037</v>
      </c>
      <c r="J22" s="154">
        <v>9</v>
      </c>
      <c r="K22" s="154">
        <v>4</v>
      </c>
      <c r="L22" s="156">
        <v>80</v>
      </c>
    </row>
    <row r="23" spans="1:12" ht="12.75" customHeight="1" x14ac:dyDescent="0.2">
      <c r="A23" s="391" t="s">
        <v>107</v>
      </c>
      <c r="B23" s="392" t="s">
        <v>149</v>
      </c>
      <c r="C23" s="392"/>
      <c r="D23" s="154">
        <v>858737</v>
      </c>
      <c r="E23" s="154">
        <v>13572</v>
      </c>
      <c r="F23" s="155">
        <v>1.6058402797</v>
      </c>
      <c r="G23" s="154">
        <v>24729</v>
      </c>
      <c r="H23" s="154">
        <v>3579</v>
      </c>
      <c r="I23" s="155">
        <v>16.921985815599999</v>
      </c>
      <c r="J23" s="154">
        <v>394</v>
      </c>
      <c r="K23" s="154">
        <v>35</v>
      </c>
      <c r="L23" s="156">
        <v>9.7493036211999993</v>
      </c>
    </row>
    <row r="24" spans="1:12" ht="12.75" customHeight="1" x14ac:dyDescent="0.2">
      <c r="A24" s="391"/>
      <c r="B24" s="392" t="s">
        <v>117</v>
      </c>
      <c r="C24" s="392"/>
      <c r="D24" s="154">
        <v>234773</v>
      </c>
      <c r="E24" s="154">
        <v>1826</v>
      </c>
      <c r="F24" s="155">
        <v>0.78386929220000001</v>
      </c>
      <c r="G24" s="154">
        <v>6793</v>
      </c>
      <c r="H24" s="154">
        <v>826</v>
      </c>
      <c r="I24" s="155">
        <v>13.8428020781</v>
      </c>
      <c r="J24" s="154">
        <v>80</v>
      </c>
      <c r="K24" s="154">
        <v>10</v>
      </c>
      <c r="L24" s="156">
        <v>14.285714285699999</v>
      </c>
    </row>
    <row r="25" spans="1:12" ht="12.75" customHeight="1" x14ac:dyDescent="0.2">
      <c r="A25" s="391"/>
      <c r="B25" s="392" t="s">
        <v>116</v>
      </c>
      <c r="C25" s="392"/>
      <c r="D25" s="154">
        <v>221167</v>
      </c>
      <c r="E25" s="154">
        <v>5897</v>
      </c>
      <c r="F25" s="155">
        <v>2.7393505829999998</v>
      </c>
      <c r="G25" s="154">
        <v>3229</v>
      </c>
      <c r="H25" s="154">
        <v>403</v>
      </c>
      <c r="I25" s="155">
        <v>14.2604387827</v>
      </c>
      <c r="J25" s="154">
        <v>101</v>
      </c>
      <c r="K25" s="154">
        <v>19</v>
      </c>
      <c r="L25" s="156">
        <v>23.1707317073</v>
      </c>
    </row>
    <row r="26" spans="1:12" ht="12.75" customHeight="1" x14ac:dyDescent="0.2">
      <c r="A26" s="391"/>
      <c r="B26" s="392" t="s">
        <v>115</v>
      </c>
      <c r="C26" s="392"/>
      <c r="D26" s="154">
        <v>236483</v>
      </c>
      <c r="E26" s="154">
        <v>1184</v>
      </c>
      <c r="F26" s="155">
        <v>0.50318955880000005</v>
      </c>
      <c r="G26" s="154">
        <v>1761</v>
      </c>
      <c r="H26" s="154">
        <v>215</v>
      </c>
      <c r="I26" s="155">
        <v>13.906856403600001</v>
      </c>
      <c r="J26" s="154">
        <v>60</v>
      </c>
      <c r="K26" s="154">
        <v>4</v>
      </c>
      <c r="L26" s="156">
        <v>7.1428571428999996</v>
      </c>
    </row>
    <row r="27" spans="1:12" ht="12.75" customHeight="1" x14ac:dyDescent="0.2">
      <c r="A27" s="391"/>
      <c r="B27" s="392" t="s">
        <v>114</v>
      </c>
      <c r="C27" s="392"/>
      <c r="D27" s="154">
        <v>18093</v>
      </c>
      <c r="E27" s="154">
        <v>518</v>
      </c>
      <c r="F27" s="155">
        <v>2.9473684211000002</v>
      </c>
      <c r="G27" s="154">
        <v>161</v>
      </c>
      <c r="H27" s="154">
        <v>18</v>
      </c>
      <c r="I27" s="155">
        <v>12.587412587399999</v>
      </c>
      <c r="J27" s="154">
        <v>6</v>
      </c>
      <c r="K27" s="154">
        <v>-3</v>
      </c>
      <c r="L27" s="156">
        <v>-33.333333333299997</v>
      </c>
    </row>
    <row r="28" spans="1:12" ht="12.75" customHeight="1" x14ac:dyDescent="0.2">
      <c r="A28" s="391"/>
      <c r="B28" s="392" t="s">
        <v>113</v>
      </c>
      <c r="C28" s="392"/>
      <c r="D28" s="154">
        <v>141182</v>
      </c>
      <c r="E28" s="154">
        <v>4299</v>
      </c>
      <c r="F28" s="155">
        <v>3.1406383554000001</v>
      </c>
      <c r="G28" s="154">
        <v>12780</v>
      </c>
      <c r="H28" s="154">
        <v>2117</v>
      </c>
      <c r="I28" s="155">
        <v>19.853699709299999</v>
      </c>
      <c r="J28" s="154">
        <v>146</v>
      </c>
      <c r="K28" s="154">
        <v>4</v>
      </c>
      <c r="L28" s="156">
        <v>2.8169014085000001</v>
      </c>
    </row>
    <row r="29" spans="1:12" ht="12.75" customHeight="1" x14ac:dyDescent="0.2">
      <c r="A29" s="391"/>
      <c r="B29" s="392" t="s">
        <v>112</v>
      </c>
      <c r="C29" s="392"/>
      <c r="D29" s="154">
        <v>7039</v>
      </c>
      <c r="E29" s="154">
        <v>-152</v>
      </c>
      <c r="F29" s="155">
        <v>-2.1137533027000002</v>
      </c>
      <c r="G29" s="154">
        <v>5</v>
      </c>
      <c r="H29" s="154">
        <v>0</v>
      </c>
      <c r="I29" s="155">
        <v>0</v>
      </c>
      <c r="J29" s="154" t="s">
        <v>406</v>
      </c>
      <c r="K29" s="154">
        <v>1</v>
      </c>
      <c r="L29" s="156"/>
    </row>
    <row r="30" spans="1:12" ht="12.75" customHeight="1" x14ac:dyDescent="0.2">
      <c r="A30" s="391" t="s">
        <v>151</v>
      </c>
      <c r="B30" s="392" t="s">
        <v>149</v>
      </c>
      <c r="C30" s="392"/>
      <c r="D30" s="154">
        <v>1631260</v>
      </c>
      <c r="E30" s="154">
        <v>24065</v>
      </c>
      <c r="F30" s="155">
        <v>1.4973291978000001</v>
      </c>
      <c r="G30" s="154">
        <v>18697</v>
      </c>
      <c r="H30" s="154">
        <v>3069</v>
      </c>
      <c r="I30" s="155">
        <v>19.6378295367</v>
      </c>
      <c r="J30" s="154">
        <v>10376</v>
      </c>
      <c r="K30" s="154">
        <v>1556</v>
      </c>
      <c r="L30" s="156">
        <v>17.641723356</v>
      </c>
    </row>
    <row r="31" spans="1:12" ht="12.75" customHeight="1" x14ac:dyDescent="0.2">
      <c r="A31" s="391"/>
      <c r="B31" s="392" t="s">
        <v>117</v>
      </c>
      <c r="C31" s="392"/>
      <c r="D31" s="154">
        <v>492581</v>
      </c>
      <c r="E31" s="154">
        <v>2855</v>
      </c>
      <c r="F31" s="155">
        <v>0.58297905360000002</v>
      </c>
      <c r="G31" s="154">
        <v>9238</v>
      </c>
      <c r="H31" s="154">
        <v>1113</v>
      </c>
      <c r="I31" s="155">
        <v>13.6984615385</v>
      </c>
      <c r="J31" s="154">
        <v>3428</v>
      </c>
      <c r="K31" s="154">
        <v>491</v>
      </c>
      <c r="L31" s="156">
        <v>16.7177391896</v>
      </c>
    </row>
    <row r="32" spans="1:12" ht="12.75" customHeight="1" x14ac:dyDescent="0.2">
      <c r="A32" s="391"/>
      <c r="B32" s="392" t="s">
        <v>116</v>
      </c>
      <c r="C32" s="392"/>
      <c r="D32" s="154">
        <v>426515</v>
      </c>
      <c r="E32" s="154">
        <v>10221</v>
      </c>
      <c r="F32" s="155">
        <v>2.4552359629999998</v>
      </c>
      <c r="G32" s="154">
        <v>2222</v>
      </c>
      <c r="H32" s="154">
        <v>371</v>
      </c>
      <c r="I32" s="155">
        <v>20.043219881100001</v>
      </c>
      <c r="J32" s="154">
        <v>2873</v>
      </c>
      <c r="K32" s="154">
        <v>295</v>
      </c>
      <c r="L32" s="156">
        <v>11.4429790535</v>
      </c>
    </row>
    <row r="33" spans="1:12" ht="12.75" customHeight="1" x14ac:dyDescent="0.2">
      <c r="A33" s="391"/>
      <c r="B33" s="392" t="s">
        <v>115</v>
      </c>
      <c r="C33" s="392"/>
      <c r="D33" s="154">
        <v>445462</v>
      </c>
      <c r="E33" s="154">
        <v>3819</v>
      </c>
      <c r="F33" s="155">
        <v>0.86472558150000001</v>
      </c>
      <c r="G33" s="154">
        <v>1077</v>
      </c>
      <c r="H33" s="154">
        <v>68</v>
      </c>
      <c r="I33" s="155">
        <v>6.7393458869999998</v>
      </c>
      <c r="J33" s="154">
        <v>570</v>
      </c>
      <c r="K33" s="154">
        <v>84</v>
      </c>
      <c r="L33" s="156">
        <v>17.2839506173</v>
      </c>
    </row>
    <row r="34" spans="1:12" ht="12.75" customHeight="1" x14ac:dyDescent="0.2">
      <c r="A34" s="391"/>
      <c r="B34" s="392" t="s">
        <v>114</v>
      </c>
      <c r="C34" s="392"/>
      <c r="D34" s="154">
        <v>44485</v>
      </c>
      <c r="E34" s="154">
        <v>2575</v>
      </c>
      <c r="F34" s="155">
        <v>6.1441183488000002</v>
      </c>
      <c r="G34" s="154">
        <v>166</v>
      </c>
      <c r="H34" s="154">
        <v>55</v>
      </c>
      <c r="I34" s="155">
        <v>49.5495495495</v>
      </c>
      <c r="J34" s="154">
        <v>115</v>
      </c>
      <c r="K34" s="154">
        <v>36</v>
      </c>
      <c r="L34" s="156">
        <v>45.5696202532</v>
      </c>
    </row>
    <row r="35" spans="1:12" ht="12.75" customHeight="1" x14ac:dyDescent="0.2">
      <c r="A35" s="391"/>
      <c r="B35" s="392" t="s">
        <v>113</v>
      </c>
      <c r="C35" s="392"/>
      <c r="D35" s="154">
        <v>211873</v>
      </c>
      <c r="E35" s="154">
        <v>4434</v>
      </c>
      <c r="F35" s="155">
        <v>2.1374958421999999</v>
      </c>
      <c r="G35" s="154">
        <v>5992</v>
      </c>
      <c r="H35" s="154">
        <v>1464</v>
      </c>
      <c r="I35" s="155">
        <v>32.332155477000001</v>
      </c>
      <c r="J35" s="154">
        <v>3388</v>
      </c>
      <c r="K35" s="154">
        <v>648</v>
      </c>
      <c r="L35" s="156">
        <v>23.649635036500001</v>
      </c>
    </row>
    <row r="36" spans="1:12" ht="12.75" customHeight="1" x14ac:dyDescent="0.2">
      <c r="A36" s="391"/>
      <c r="B36" s="392" t="s">
        <v>112</v>
      </c>
      <c r="C36" s="392"/>
      <c r="D36" s="154">
        <v>10344</v>
      </c>
      <c r="E36" s="154">
        <v>161</v>
      </c>
      <c r="F36" s="155">
        <v>1.5810664833999999</v>
      </c>
      <c r="G36" s="154" t="s">
        <v>406</v>
      </c>
      <c r="H36" s="154">
        <v>-2</v>
      </c>
      <c r="I36" s="155">
        <v>-50</v>
      </c>
      <c r="J36" s="158" t="s">
        <v>406</v>
      </c>
      <c r="K36" s="158" t="s">
        <v>406</v>
      </c>
      <c r="L36" s="157"/>
    </row>
    <row r="37" spans="1:12" ht="12.75" customHeight="1" x14ac:dyDescent="0.2">
      <c r="A37" s="391" t="s">
        <v>152</v>
      </c>
      <c r="B37" s="392" t="s">
        <v>149</v>
      </c>
      <c r="C37" s="392"/>
      <c r="D37" s="154">
        <v>117511</v>
      </c>
      <c r="E37" s="154">
        <v>688</v>
      </c>
      <c r="F37" s="155">
        <v>0.58892512600000002</v>
      </c>
      <c r="G37" s="154">
        <v>192</v>
      </c>
      <c r="H37" s="154">
        <v>5</v>
      </c>
      <c r="I37" s="155">
        <v>2.6737967914</v>
      </c>
      <c r="J37" s="154">
        <v>2238</v>
      </c>
      <c r="K37" s="154">
        <v>304</v>
      </c>
      <c r="L37" s="156">
        <v>15.7187176836</v>
      </c>
    </row>
    <row r="38" spans="1:12" ht="12.75" customHeight="1" x14ac:dyDescent="0.2">
      <c r="A38" s="391"/>
      <c r="B38" s="392" t="s">
        <v>117</v>
      </c>
      <c r="C38" s="392"/>
      <c r="D38" s="154">
        <v>45755</v>
      </c>
      <c r="E38" s="154">
        <v>33</v>
      </c>
      <c r="F38" s="155">
        <v>7.2175320400000006E-2</v>
      </c>
      <c r="G38" s="154">
        <v>131</v>
      </c>
      <c r="H38" s="154">
        <v>36</v>
      </c>
      <c r="I38" s="155">
        <v>37.894736842100002</v>
      </c>
      <c r="J38" s="154">
        <v>932</v>
      </c>
      <c r="K38" s="154">
        <v>107</v>
      </c>
      <c r="L38" s="156">
        <v>12.969696969699999</v>
      </c>
    </row>
    <row r="39" spans="1:12" ht="12.75" customHeight="1" x14ac:dyDescent="0.2">
      <c r="A39" s="391"/>
      <c r="B39" s="392" t="s">
        <v>116</v>
      </c>
      <c r="C39" s="392"/>
      <c r="D39" s="154">
        <v>30494</v>
      </c>
      <c r="E39" s="154">
        <v>479</v>
      </c>
      <c r="F39" s="155">
        <v>1.5958687323</v>
      </c>
      <c r="G39" s="154">
        <v>20</v>
      </c>
      <c r="H39" s="154">
        <v>-20</v>
      </c>
      <c r="I39" s="155">
        <v>-50</v>
      </c>
      <c r="J39" s="154">
        <v>462</v>
      </c>
      <c r="K39" s="154">
        <v>60</v>
      </c>
      <c r="L39" s="156">
        <v>14.925373134299999</v>
      </c>
    </row>
    <row r="40" spans="1:12" ht="12.75" customHeight="1" x14ac:dyDescent="0.2">
      <c r="A40" s="391"/>
      <c r="B40" s="392" t="s">
        <v>115</v>
      </c>
      <c r="C40" s="392"/>
      <c r="D40" s="154">
        <v>25872</v>
      </c>
      <c r="E40" s="154">
        <v>23</v>
      </c>
      <c r="F40" s="155">
        <v>8.8978296999999998E-2</v>
      </c>
      <c r="G40" s="154">
        <v>9</v>
      </c>
      <c r="H40" s="154">
        <v>-3</v>
      </c>
      <c r="I40" s="155">
        <v>-25</v>
      </c>
      <c r="J40" s="154">
        <v>62</v>
      </c>
      <c r="K40" s="154">
        <v>9</v>
      </c>
      <c r="L40" s="156">
        <v>16.9811320755</v>
      </c>
    </row>
    <row r="41" spans="1:12" ht="12.75" customHeight="1" x14ac:dyDescent="0.2">
      <c r="A41" s="391"/>
      <c r="B41" s="392" t="s">
        <v>114</v>
      </c>
      <c r="C41" s="392"/>
      <c r="D41" s="154">
        <v>1364</v>
      </c>
      <c r="E41" s="154">
        <v>27</v>
      </c>
      <c r="F41" s="155">
        <v>2.0194465221</v>
      </c>
      <c r="G41" s="158"/>
      <c r="H41" s="158"/>
      <c r="I41" s="158"/>
      <c r="J41" s="154">
        <v>8</v>
      </c>
      <c r="K41" s="154">
        <v>7</v>
      </c>
      <c r="L41" s="156">
        <v>700</v>
      </c>
    </row>
    <row r="42" spans="1:12" ht="12.75" customHeight="1" x14ac:dyDescent="0.2">
      <c r="A42" s="391"/>
      <c r="B42" s="392" t="s">
        <v>113</v>
      </c>
      <c r="C42" s="392"/>
      <c r="D42" s="154">
        <v>12756</v>
      </c>
      <c r="E42" s="154">
        <v>104</v>
      </c>
      <c r="F42" s="155">
        <v>0.82200442620000003</v>
      </c>
      <c r="G42" s="154">
        <v>32</v>
      </c>
      <c r="H42" s="154">
        <v>-8</v>
      </c>
      <c r="I42" s="155">
        <v>-20</v>
      </c>
      <c r="J42" s="154">
        <v>774</v>
      </c>
      <c r="K42" s="154">
        <v>121</v>
      </c>
      <c r="L42" s="156">
        <v>18.529862174600002</v>
      </c>
    </row>
    <row r="43" spans="1:12" ht="12.75" customHeight="1" x14ac:dyDescent="0.2">
      <c r="A43" s="391"/>
      <c r="B43" s="392" t="s">
        <v>112</v>
      </c>
      <c r="C43" s="392"/>
      <c r="D43" s="154">
        <v>1270</v>
      </c>
      <c r="E43" s="154">
        <v>22</v>
      </c>
      <c r="F43" s="155">
        <v>1.7628205128000001</v>
      </c>
      <c r="G43" s="158"/>
      <c r="H43" s="158"/>
      <c r="I43" s="158"/>
      <c r="J43" s="158"/>
      <c r="K43" s="158"/>
      <c r="L43" s="157"/>
    </row>
    <row r="44" spans="1:12" ht="12.75" customHeight="1" x14ac:dyDescent="0.2">
      <c r="A44" s="391" t="s">
        <v>153</v>
      </c>
      <c r="B44" s="392" t="s">
        <v>149</v>
      </c>
      <c r="C44" s="392"/>
      <c r="D44" s="154">
        <v>202529</v>
      </c>
      <c r="E44" s="154">
        <v>1679</v>
      </c>
      <c r="F44" s="155">
        <v>0.83594722430000001</v>
      </c>
      <c r="G44" s="154">
        <v>7855</v>
      </c>
      <c r="H44" s="154">
        <v>1241</v>
      </c>
      <c r="I44" s="155">
        <v>18.763229513199999</v>
      </c>
      <c r="J44" s="154">
        <v>1458</v>
      </c>
      <c r="K44" s="154">
        <v>231</v>
      </c>
      <c r="L44" s="156">
        <v>18.826405867999998</v>
      </c>
    </row>
    <row r="45" spans="1:12" ht="12.75" customHeight="1" x14ac:dyDescent="0.2">
      <c r="A45" s="391"/>
      <c r="B45" s="392" t="s">
        <v>117</v>
      </c>
      <c r="C45" s="392"/>
      <c r="D45" s="154">
        <v>69155</v>
      </c>
      <c r="E45" s="154">
        <v>-17</v>
      </c>
      <c r="F45" s="155">
        <v>-2.4576418199999998E-2</v>
      </c>
      <c r="G45" s="154">
        <v>4347</v>
      </c>
      <c r="H45" s="154">
        <v>526</v>
      </c>
      <c r="I45" s="155">
        <v>13.766029835099999</v>
      </c>
      <c r="J45" s="154">
        <v>504</v>
      </c>
      <c r="K45" s="154">
        <v>47</v>
      </c>
      <c r="L45" s="156">
        <v>10.284463895</v>
      </c>
    </row>
    <row r="46" spans="1:12" ht="12.75" customHeight="1" x14ac:dyDescent="0.2">
      <c r="A46" s="391"/>
      <c r="B46" s="392" t="s">
        <v>116</v>
      </c>
      <c r="C46" s="392"/>
      <c r="D46" s="154">
        <v>56631</v>
      </c>
      <c r="E46" s="154">
        <v>1074</v>
      </c>
      <c r="F46" s="155">
        <v>1.9331497381</v>
      </c>
      <c r="G46" s="154">
        <v>1164</v>
      </c>
      <c r="H46" s="154">
        <v>268</v>
      </c>
      <c r="I46" s="155">
        <v>29.910714285699999</v>
      </c>
      <c r="J46" s="154">
        <v>406</v>
      </c>
      <c r="K46" s="154">
        <v>57</v>
      </c>
      <c r="L46" s="156">
        <v>16.332378223500001</v>
      </c>
    </row>
    <row r="47" spans="1:12" ht="12.75" customHeight="1" x14ac:dyDescent="0.2">
      <c r="A47" s="391"/>
      <c r="B47" s="392" t="s">
        <v>115</v>
      </c>
      <c r="C47" s="392"/>
      <c r="D47" s="154">
        <v>47506</v>
      </c>
      <c r="E47" s="154">
        <v>-142</v>
      </c>
      <c r="F47" s="155">
        <v>-0.29801880460000002</v>
      </c>
      <c r="G47" s="154">
        <v>498</v>
      </c>
      <c r="H47" s="154">
        <v>25</v>
      </c>
      <c r="I47" s="155">
        <v>5.2854122622000004</v>
      </c>
      <c r="J47" s="154">
        <v>118</v>
      </c>
      <c r="K47" s="154">
        <v>9</v>
      </c>
      <c r="L47" s="156">
        <v>8.2568807338999992</v>
      </c>
    </row>
    <row r="48" spans="1:12" ht="12.75" customHeight="1" x14ac:dyDescent="0.2">
      <c r="A48" s="391"/>
      <c r="B48" s="392" t="s">
        <v>114</v>
      </c>
      <c r="C48" s="392"/>
      <c r="D48" s="154">
        <v>3660</v>
      </c>
      <c r="E48" s="154">
        <v>91</v>
      </c>
      <c r="F48" s="155">
        <v>2.5497338190000001</v>
      </c>
      <c r="G48" s="154">
        <v>57</v>
      </c>
      <c r="H48" s="154">
        <v>29</v>
      </c>
      <c r="I48" s="155">
        <v>103.57142857140001</v>
      </c>
      <c r="J48" s="154">
        <v>8</v>
      </c>
      <c r="K48" s="154">
        <v>-2</v>
      </c>
      <c r="L48" s="156">
        <v>-20</v>
      </c>
    </row>
    <row r="49" spans="1:12" ht="12.75" customHeight="1" x14ac:dyDescent="0.2">
      <c r="A49" s="391"/>
      <c r="B49" s="392" t="s">
        <v>113</v>
      </c>
      <c r="C49" s="392"/>
      <c r="D49" s="154">
        <v>23841</v>
      </c>
      <c r="E49" s="154">
        <v>691</v>
      </c>
      <c r="F49" s="155">
        <v>2.9848812095000001</v>
      </c>
      <c r="G49" s="154">
        <v>1788</v>
      </c>
      <c r="H49" s="154">
        <v>395</v>
      </c>
      <c r="I49" s="155">
        <v>28.3560660445</v>
      </c>
      <c r="J49" s="154">
        <v>422</v>
      </c>
      <c r="K49" s="154">
        <v>120</v>
      </c>
      <c r="L49" s="156">
        <v>39.735099337699999</v>
      </c>
    </row>
    <row r="50" spans="1:12" ht="12.75" customHeight="1" x14ac:dyDescent="0.2">
      <c r="A50" s="391"/>
      <c r="B50" s="392" t="s">
        <v>112</v>
      </c>
      <c r="C50" s="392"/>
      <c r="D50" s="154">
        <v>1736</v>
      </c>
      <c r="E50" s="154">
        <v>-18</v>
      </c>
      <c r="F50" s="155">
        <v>-1.0262257696999999</v>
      </c>
      <c r="G50" s="154" t="s">
        <v>406</v>
      </c>
      <c r="H50" s="154">
        <v>-2</v>
      </c>
      <c r="I50" s="158">
        <v>-66.666666666699996</v>
      </c>
      <c r="J50" s="158"/>
      <c r="K50" s="158"/>
      <c r="L50" s="157"/>
    </row>
    <row r="51" spans="1:12" ht="12.75" customHeight="1" x14ac:dyDescent="0.2">
      <c r="A51" s="391" t="s">
        <v>356</v>
      </c>
      <c r="B51" s="392" t="s">
        <v>149</v>
      </c>
      <c r="C51" s="392"/>
      <c r="D51" s="154">
        <v>118523</v>
      </c>
      <c r="E51" s="154">
        <v>1293</v>
      </c>
      <c r="F51" s="155">
        <v>1.1029599932</v>
      </c>
      <c r="G51" s="154">
        <v>695</v>
      </c>
      <c r="H51" s="154">
        <v>194</v>
      </c>
      <c r="I51" s="155">
        <v>38.722554890200001</v>
      </c>
      <c r="J51" s="154">
        <v>505</v>
      </c>
      <c r="K51" s="154">
        <v>98</v>
      </c>
      <c r="L51" s="156">
        <v>24.078624078600001</v>
      </c>
    </row>
    <row r="52" spans="1:12" ht="12.75" customHeight="1" x14ac:dyDescent="0.2">
      <c r="A52" s="391"/>
      <c r="B52" s="392" t="s">
        <v>117</v>
      </c>
      <c r="C52" s="392"/>
      <c r="D52" s="154">
        <v>33072</v>
      </c>
      <c r="E52" s="154">
        <v>121</v>
      </c>
      <c r="F52" s="155">
        <v>0.36721192070000003</v>
      </c>
      <c r="G52" s="154">
        <v>212</v>
      </c>
      <c r="H52" s="154">
        <v>38</v>
      </c>
      <c r="I52" s="155">
        <v>21.839080459800002</v>
      </c>
      <c r="J52" s="154">
        <v>160</v>
      </c>
      <c r="K52" s="154">
        <v>-5</v>
      </c>
      <c r="L52" s="156">
        <v>-3.0303030302999998</v>
      </c>
    </row>
    <row r="53" spans="1:12" ht="12.75" customHeight="1" x14ac:dyDescent="0.2">
      <c r="A53" s="391"/>
      <c r="B53" s="392" t="s">
        <v>116</v>
      </c>
      <c r="C53" s="392"/>
      <c r="D53" s="154">
        <v>30337</v>
      </c>
      <c r="E53" s="154">
        <v>603</v>
      </c>
      <c r="F53" s="155">
        <v>2.0279814354000001</v>
      </c>
      <c r="G53" s="154">
        <v>64</v>
      </c>
      <c r="H53" s="154">
        <v>8</v>
      </c>
      <c r="I53" s="155">
        <v>14.285714285699999</v>
      </c>
      <c r="J53" s="154">
        <v>91</v>
      </c>
      <c r="K53" s="154">
        <v>18</v>
      </c>
      <c r="L53" s="156">
        <v>24.657534246600001</v>
      </c>
    </row>
    <row r="54" spans="1:12" ht="12.75" customHeight="1" x14ac:dyDescent="0.2">
      <c r="A54" s="391"/>
      <c r="B54" s="392" t="s">
        <v>115</v>
      </c>
      <c r="C54" s="392"/>
      <c r="D54" s="154">
        <v>36186</v>
      </c>
      <c r="E54" s="154">
        <v>-408</v>
      </c>
      <c r="F54" s="155">
        <v>-1.1149368748999999</v>
      </c>
      <c r="G54" s="154">
        <v>24</v>
      </c>
      <c r="H54" s="154">
        <v>4</v>
      </c>
      <c r="I54" s="155">
        <v>20</v>
      </c>
      <c r="J54" s="154">
        <v>34</v>
      </c>
      <c r="K54" s="154">
        <v>5</v>
      </c>
      <c r="L54" s="156">
        <v>17.241379310300001</v>
      </c>
    </row>
    <row r="55" spans="1:12" ht="12.75" customHeight="1" x14ac:dyDescent="0.2">
      <c r="A55" s="391"/>
      <c r="B55" s="392" t="s">
        <v>114</v>
      </c>
      <c r="C55" s="392"/>
      <c r="D55" s="154">
        <v>3351</v>
      </c>
      <c r="E55" s="154">
        <v>177</v>
      </c>
      <c r="F55" s="155">
        <v>5.5765595463000004</v>
      </c>
      <c r="G55" s="154">
        <v>3</v>
      </c>
      <c r="H55" s="154">
        <v>2</v>
      </c>
      <c r="I55" s="155">
        <v>200</v>
      </c>
      <c r="J55" s="154">
        <v>3</v>
      </c>
      <c r="K55" s="154">
        <v>-1</v>
      </c>
      <c r="L55" s="156">
        <v>-25</v>
      </c>
    </row>
    <row r="56" spans="1:12" ht="12.75" customHeight="1" x14ac:dyDescent="0.2">
      <c r="A56" s="391"/>
      <c r="B56" s="392" t="s">
        <v>113</v>
      </c>
      <c r="C56" s="392"/>
      <c r="D56" s="154">
        <v>15017</v>
      </c>
      <c r="E56" s="154">
        <v>789</v>
      </c>
      <c r="F56" s="155">
        <v>5.5454034299000003</v>
      </c>
      <c r="G56" s="154">
        <v>392</v>
      </c>
      <c r="H56" s="154">
        <v>142</v>
      </c>
      <c r="I56" s="155">
        <v>56.8</v>
      </c>
      <c r="J56" s="154">
        <v>217</v>
      </c>
      <c r="K56" s="154">
        <v>81</v>
      </c>
      <c r="L56" s="156">
        <v>59.558823529400001</v>
      </c>
    </row>
    <row r="57" spans="1:12" ht="12.75" customHeight="1" x14ac:dyDescent="0.2">
      <c r="A57" s="391"/>
      <c r="B57" s="392" t="s">
        <v>112</v>
      </c>
      <c r="C57" s="392"/>
      <c r="D57" s="154">
        <v>560</v>
      </c>
      <c r="E57" s="154">
        <v>11</v>
      </c>
      <c r="F57" s="155">
        <v>2.0036429872000001</v>
      </c>
      <c r="G57" s="158"/>
      <c r="H57" s="158"/>
      <c r="I57" s="158"/>
      <c r="J57" s="158"/>
      <c r="K57" s="158"/>
      <c r="L57" s="157"/>
    </row>
    <row r="58" spans="1:12" ht="12.75" customHeight="1" x14ac:dyDescent="0.2">
      <c r="A58" s="391" t="s">
        <v>357</v>
      </c>
      <c r="B58" s="392" t="s">
        <v>149</v>
      </c>
      <c r="C58" s="392"/>
      <c r="D58" s="154">
        <v>270676</v>
      </c>
      <c r="E58" s="154">
        <v>6911</v>
      </c>
      <c r="F58" s="155">
        <v>2.6201353477999998</v>
      </c>
      <c r="G58" s="154">
        <v>2457</v>
      </c>
      <c r="H58" s="154">
        <v>335</v>
      </c>
      <c r="I58" s="155">
        <v>15.7869934025</v>
      </c>
      <c r="J58" s="154">
        <v>1356</v>
      </c>
      <c r="K58" s="154">
        <v>210</v>
      </c>
      <c r="L58" s="156">
        <v>18.324607329799999</v>
      </c>
    </row>
    <row r="59" spans="1:12" ht="12.75" customHeight="1" x14ac:dyDescent="0.2">
      <c r="A59" s="391"/>
      <c r="B59" s="392" t="s">
        <v>117</v>
      </c>
      <c r="C59" s="392"/>
      <c r="D59" s="154">
        <v>61508</v>
      </c>
      <c r="E59" s="154">
        <v>879</v>
      </c>
      <c r="F59" s="155">
        <v>1.4498012501999999</v>
      </c>
      <c r="G59" s="154">
        <v>721</v>
      </c>
      <c r="H59" s="154">
        <v>78</v>
      </c>
      <c r="I59" s="155">
        <v>12.130637636099999</v>
      </c>
      <c r="J59" s="154">
        <v>233</v>
      </c>
      <c r="K59" s="154">
        <v>62</v>
      </c>
      <c r="L59" s="156">
        <v>36.257309941499997</v>
      </c>
    </row>
    <row r="60" spans="1:12" ht="12.75" customHeight="1" x14ac:dyDescent="0.2">
      <c r="A60" s="391"/>
      <c r="B60" s="392" t="s">
        <v>116</v>
      </c>
      <c r="C60" s="392"/>
      <c r="D60" s="154">
        <v>73628</v>
      </c>
      <c r="E60" s="154">
        <v>2390</v>
      </c>
      <c r="F60" s="155">
        <v>3.3549510093000001</v>
      </c>
      <c r="G60" s="154">
        <v>356</v>
      </c>
      <c r="H60" s="154">
        <v>51</v>
      </c>
      <c r="I60" s="155">
        <v>16.7213114754</v>
      </c>
      <c r="J60" s="154">
        <v>572</v>
      </c>
      <c r="K60" s="154">
        <v>27</v>
      </c>
      <c r="L60" s="156">
        <v>4.9541284403999999</v>
      </c>
    </row>
    <row r="61" spans="1:12" ht="12.75" customHeight="1" x14ac:dyDescent="0.2">
      <c r="A61" s="391"/>
      <c r="B61" s="392" t="s">
        <v>115</v>
      </c>
      <c r="C61" s="392"/>
      <c r="D61" s="154">
        <v>92141</v>
      </c>
      <c r="E61" s="154">
        <v>2347</v>
      </c>
      <c r="F61" s="155">
        <v>2.6137603849</v>
      </c>
      <c r="G61" s="154">
        <v>192</v>
      </c>
      <c r="H61" s="154">
        <v>8</v>
      </c>
      <c r="I61" s="155">
        <v>4.3478260869999996</v>
      </c>
      <c r="J61" s="154">
        <v>129</v>
      </c>
      <c r="K61" s="154">
        <v>26</v>
      </c>
      <c r="L61" s="156">
        <v>25.242718446600001</v>
      </c>
    </row>
    <row r="62" spans="1:12" ht="12.75" customHeight="1" x14ac:dyDescent="0.2">
      <c r="A62" s="391"/>
      <c r="B62" s="392" t="s">
        <v>114</v>
      </c>
      <c r="C62" s="392"/>
      <c r="D62" s="154">
        <v>14046</v>
      </c>
      <c r="E62" s="154">
        <v>767</v>
      </c>
      <c r="F62" s="155">
        <v>5.7760373522000004</v>
      </c>
      <c r="G62" s="154">
        <v>60</v>
      </c>
      <c r="H62" s="154">
        <v>8</v>
      </c>
      <c r="I62" s="155">
        <v>15.3846153846</v>
      </c>
      <c r="J62" s="154">
        <v>35</v>
      </c>
      <c r="K62" s="154">
        <v>7</v>
      </c>
      <c r="L62" s="156">
        <v>25</v>
      </c>
    </row>
    <row r="63" spans="1:12" ht="12.75" customHeight="1" x14ac:dyDescent="0.2">
      <c r="A63" s="391"/>
      <c r="B63" s="392" t="s">
        <v>113</v>
      </c>
      <c r="C63" s="392"/>
      <c r="D63" s="154">
        <v>27989</v>
      </c>
      <c r="E63" s="154">
        <v>511</v>
      </c>
      <c r="F63" s="155">
        <v>1.8596695538000001</v>
      </c>
      <c r="G63" s="154">
        <v>1128</v>
      </c>
      <c r="H63" s="154">
        <v>190</v>
      </c>
      <c r="I63" s="155">
        <v>20.2558635394</v>
      </c>
      <c r="J63" s="154">
        <v>387</v>
      </c>
      <c r="K63" s="154">
        <v>88</v>
      </c>
      <c r="L63" s="156">
        <v>29.431438127100002</v>
      </c>
    </row>
    <row r="64" spans="1:12" ht="12.75" customHeight="1" x14ac:dyDescent="0.2">
      <c r="A64" s="391"/>
      <c r="B64" s="392" t="s">
        <v>112</v>
      </c>
      <c r="C64" s="392"/>
      <c r="D64" s="154">
        <v>1364</v>
      </c>
      <c r="E64" s="154">
        <v>17</v>
      </c>
      <c r="F64" s="155">
        <v>1.2620638456</v>
      </c>
      <c r="G64" s="158"/>
      <c r="H64" s="158"/>
      <c r="I64" s="158"/>
      <c r="J64" s="158"/>
      <c r="K64" s="158"/>
      <c r="L64" s="157"/>
    </row>
    <row r="65" spans="1:12" ht="12.75" customHeight="1" x14ac:dyDescent="0.2">
      <c r="A65" s="391" t="s">
        <v>358</v>
      </c>
      <c r="B65" s="392" t="s">
        <v>149</v>
      </c>
      <c r="C65" s="392"/>
      <c r="D65" s="154">
        <v>273213</v>
      </c>
      <c r="E65" s="154">
        <v>6389</v>
      </c>
      <c r="F65" s="155">
        <v>2.3944622672999998</v>
      </c>
      <c r="G65" s="154">
        <v>2503</v>
      </c>
      <c r="H65" s="154">
        <v>387</v>
      </c>
      <c r="I65" s="155">
        <v>18.2892249527</v>
      </c>
      <c r="J65" s="154">
        <v>207</v>
      </c>
      <c r="K65" s="154">
        <v>-23</v>
      </c>
      <c r="L65" s="156">
        <v>-10</v>
      </c>
    </row>
    <row r="66" spans="1:12" ht="12.75" customHeight="1" x14ac:dyDescent="0.2">
      <c r="A66" s="391"/>
      <c r="B66" s="392" t="s">
        <v>117</v>
      </c>
      <c r="C66" s="392"/>
      <c r="D66" s="154">
        <v>61019</v>
      </c>
      <c r="E66" s="154">
        <v>520</v>
      </c>
      <c r="F66" s="155">
        <v>0.85951833909999997</v>
      </c>
      <c r="G66" s="154">
        <v>1126</v>
      </c>
      <c r="H66" s="154">
        <v>63</v>
      </c>
      <c r="I66" s="155">
        <v>5.9266227658000004</v>
      </c>
      <c r="J66" s="154">
        <v>42</v>
      </c>
      <c r="K66" s="154">
        <v>-26</v>
      </c>
      <c r="L66" s="156">
        <v>-38.235294117599999</v>
      </c>
    </row>
    <row r="67" spans="1:12" ht="12.75" customHeight="1" x14ac:dyDescent="0.2">
      <c r="A67" s="391"/>
      <c r="B67" s="392" t="s">
        <v>116</v>
      </c>
      <c r="C67" s="392"/>
      <c r="D67" s="154">
        <v>73126</v>
      </c>
      <c r="E67" s="154">
        <v>3054</v>
      </c>
      <c r="F67" s="155">
        <v>4.3583742436000001</v>
      </c>
      <c r="G67" s="154">
        <v>238</v>
      </c>
      <c r="H67" s="154">
        <v>-13</v>
      </c>
      <c r="I67" s="155">
        <v>-5.1792828684999996</v>
      </c>
      <c r="J67" s="154">
        <v>58</v>
      </c>
      <c r="K67" s="154">
        <v>-9</v>
      </c>
      <c r="L67" s="156">
        <v>-13.432835820899999</v>
      </c>
    </row>
    <row r="68" spans="1:12" ht="12.75" customHeight="1" x14ac:dyDescent="0.2">
      <c r="A68" s="391"/>
      <c r="B68" s="392" t="s">
        <v>115</v>
      </c>
      <c r="C68" s="392"/>
      <c r="D68" s="154">
        <v>90262</v>
      </c>
      <c r="E68" s="154">
        <v>1805</v>
      </c>
      <c r="F68" s="155">
        <v>2.0405394711999998</v>
      </c>
      <c r="G68" s="154">
        <v>182</v>
      </c>
      <c r="H68" s="154">
        <v>24</v>
      </c>
      <c r="I68" s="155">
        <v>15.189873417699999</v>
      </c>
      <c r="J68" s="154">
        <v>34</v>
      </c>
      <c r="K68" s="154">
        <v>8</v>
      </c>
      <c r="L68" s="156">
        <v>30.7692307692</v>
      </c>
    </row>
    <row r="69" spans="1:12" ht="12.75" customHeight="1" x14ac:dyDescent="0.2">
      <c r="A69" s="391"/>
      <c r="B69" s="392" t="s">
        <v>114</v>
      </c>
      <c r="C69" s="392"/>
      <c r="D69" s="154">
        <v>8953</v>
      </c>
      <c r="E69" s="154">
        <v>739</v>
      </c>
      <c r="F69" s="155">
        <v>8.9968346725000004</v>
      </c>
      <c r="G69" s="154">
        <v>23</v>
      </c>
      <c r="H69" s="154">
        <v>4</v>
      </c>
      <c r="I69" s="155">
        <v>21.052631578900002</v>
      </c>
      <c r="J69" s="154">
        <v>6</v>
      </c>
      <c r="K69" s="154">
        <v>1</v>
      </c>
      <c r="L69" s="156">
        <v>20</v>
      </c>
    </row>
    <row r="70" spans="1:12" ht="12.75" customHeight="1" x14ac:dyDescent="0.2">
      <c r="A70" s="391"/>
      <c r="B70" s="392" t="s">
        <v>113</v>
      </c>
      <c r="C70" s="392"/>
      <c r="D70" s="154">
        <v>39033</v>
      </c>
      <c r="E70" s="154">
        <v>291</v>
      </c>
      <c r="F70" s="155">
        <v>0.75112281250000001</v>
      </c>
      <c r="G70" s="154">
        <v>934</v>
      </c>
      <c r="H70" s="154">
        <v>309</v>
      </c>
      <c r="I70" s="155">
        <v>49.44</v>
      </c>
      <c r="J70" s="154">
        <v>66</v>
      </c>
      <c r="K70" s="154">
        <v>2</v>
      </c>
      <c r="L70" s="156">
        <v>3.125</v>
      </c>
    </row>
    <row r="71" spans="1:12" ht="12.75" customHeight="1" x14ac:dyDescent="0.2">
      <c r="A71" s="391"/>
      <c r="B71" s="392" t="s">
        <v>112</v>
      </c>
      <c r="C71" s="392"/>
      <c r="D71" s="154">
        <v>820</v>
      </c>
      <c r="E71" s="154">
        <v>-20</v>
      </c>
      <c r="F71" s="155">
        <v>-2.3809523810000002</v>
      </c>
      <c r="G71" s="158"/>
      <c r="H71" s="158"/>
      <c r="I71" s="158"/>
      <c r="J71" s="158" t="s">
        <v>406</v>
      </c>
      <c r="K71" s="158" t="s">
        <v>406</v>
      </c>
      <c r="L71" s="157"/>
    </row>
    <row r="72" spans="1:12" x14ac:dyDescent="0.2">
      <c r="A72" s="391" t="s">
        <v>359</v>
      </c>
      <c r="B72" s="392" t="s">
        <v>149</v>
      </c>
      <c r="C72" s="392"/>
      <c r="D72" s="154">
        <v>154118</v>
      </c>
      <c r="E72" s="154">
        <v>2925</v>
      </c>
      <c r="F72" s="155">
        <v>1.9346133750000001</v>
      </c>
      <c r="G72" s="154">
        <v>1574</v>
      </c>
      <c r="H72" s="154">
        <v>229</v>
      </c>
      <c r="I72" s="155">
        <v>17.026022304800001</v>
      </c>
      <c r="J72" s="154">
        <v>146</v>
      </c>
      <c r="K72" s="154">
        <v>11</v>
      </c>
      <c r="L72" s="156">
        <v>8.1481481481000007</v>
      </c>
    </row>
    <row r="73" spans="1:12" x14ac:dyDescent="0.2">
      <c r="A73" s="391"/>
      <c r="B73" s="392" t="s">
        <v>117</v>
      </c>
      <c r="C73" s="392"/>
      <c r="D73" s="154">
        <v>45162</v>
      </c>
      <c r="E73" s="154">
        <v>409</v>
      </c>
      <c r="F73" s="155">
        <v>0.91390521309999995</v>
      </c>
      <c r="G73" s="154">
        <v>838</v>
      </c>
      <c r="H73" s="154">
        <v>0</v>
      </c>
      <c r="I73" s="155">
        <v>0</v>
      </c>
      <c r="J73" s="154">
        <v>35</v>
      </c>
      <c r="K73" s="154">
        <v>9</v>
      </c>
      <c r="L73" s="156">
        <v>34.615384615400004</v>
      </c>
    </row>
    <row r="74" spans="1:12" x14ac:dyDescent="0.2">
      <c r="A74" s="391"/>
      <c r="B74" s="392" t="s">
        <v>116</v>
      </c>
      <c r="C74" s="392"/>
      <c r="D74" s="154">
        <v>39426</v>
      </c>
      <c r="E74" s="154">
        <v>962</v>
      </c>
      <c r="F74" s="155">
        <v>2.5010399334</v>
      </c>
      <c r="G74" s="154">
        <v>120</v>
      </c>
      <c r="H74" s="154">
        <v>42</v>
      </c>
      <c r="I74" s="155">
        <v>53.846153846199996</v>
      </c>
      <c r="J74" s="154">
        <v>24</v>
      </c>
      <c r="K74" s="154">
        <v>-2</v>
      </c>
      <c r="L74" s="156">
        <v>-7.6923076923</v>
      </c>
    </row>
    <row r="75" spans="1:12" x14ac:dyDescent="0.2">
      <c r="A75" s="391"/>
      <c r="B75" s="392" t="s">
        <v>115</v>
      </c>
      <c r="C75" s="392"/>
      <c r="D75" s="154">
        <v>36515</v>
      </c>
      <c r="E75" s="154">
        <v>-8</v>
      </c>
      <c r="F75" s="155">
        <v>-2.19040057E-2</v>
      </c>
      <c r="G75" s="154">
        <v>57</v>
      </c>
      <c r="H75" s="154">
        <v>5</v>
      </c>
      <c r="I75" s="155">
        <v>9.6153846154</v>
      </c>
      <c r="J75" s="154">
        <v>24</v>
      </c>
      <c r="K75" s="154">
        <v>-2</v>
      </c>
      <c r="L75" s="156">
        <v>-7.6923076923</v>
      </c>
    </row>
    <row r="76" spans="1:12" x14ac:dyDescent="0.2">
      <c r="A76" s="391"/>
      <c r="B76" s="392" t="s">
        <v>114</v>
      </c>
      <c r="C76" s="392"/>
      <c r="D76" s="154">
        <v>2606</v>
      </c>
      <c r="E76" s="154">
        <v>119</v>
      </c>
      <c r="F76" s="155">
        <v>4.7848813832000001</v>
      </c>
      <c r="G76" s="154">
        <v>3</v>
      </c>
      <c r="H76" s="154">
        <v>2</v>
      </c>
      <c r="I76" s="155">
        <v>200</v>
      </c>
      <c r="J76" s="158"/>
      <c r="K76" s="158"/>
      <c r="L76" s="157"/>
    </row>
    <row r="77" spans="1:12" x14ac:dyDescent="0.2">
      <c r="A77" s="391"/>
      <c r="B77" s="392" t="s">
        <v>113</v>
      </c>
      <c r="C77" s="392"/>
      <c r="D77" s="154">
        <v>28575</v>
      </c>
      <c r="E77" s="154">
        <v>1390</v>
      </c>
      <c r="F77" s="155">
        <v>5.1131138495000004</v>
      </c>
      <c r="G77" s="154">
        <v>556</v>
      </c>
      <c r="H77" s="154">
        <v>180</v>
      </c>
      <c r="I77" s="155">
        <v>47.872340425499999</v>
      </c>
      <c r="J77" s="154">
        <v>63</v>
      </c>
      <c r="K77" s="154">
        <v>6</v>
      </c>
      <c r="L77" s="156">
        <v>10.5263157895</v>
      </c>
    </row>
    <row r="78" spans="1:12" x14ac:dyDescent="0.2">
      <c r="A78" s="391"/>
      <c r="B78" s="392" t="s">
        <v>112</v>
      </c>
      <c r="C78" s="392"/>
      <c r="D78" s="154">
        <v>1834</v>
      </c>
      <c r="E78" s="154">
        <v>53</v>
      </c>
      <c r="F78" s="155">
        <v>2.9758562605000001</v>
      </c>
      <c r="G78" s="158"/>
      <c r="H78" s="158"/>
      <c r="I78" s="158"/>
      <c r="J78" s="158"/>
      <c r="K78" s="158"/>
      <c r="L78" s="157"/>
    </row>
    <row r="79" spans="1:12" x14ac:dyDescent="0.2">
      <c r="A79" s="391" t="s">
        <v>154</v>
      </c>
      <c r="B79" s="392" t="s">
        <v>149</v>
      </c>
      <c r="C79" s="392"/>
      <c r="D79" s="154">
        <v>80504</v>
      </c>
      <c r="E79" s="154">
        <v>1257</v>
      </c>
      <c r="F79" s="155">
        <v>1.5861799185000001</v>
      </c>
      <c r="G79" s="154">
        <v>391</v>
      </c>
      <c r="H79" s="154">
        <v>89</v>
      </c>
      <c r="I79" s="155">
        <v>29.470198675500001</v>
      </c>
      <c r="J79" s="154">
        <v>1622</v>
      </c>
      <c r="K79" s="154">
        <v>339</v>
      </c>
      <c r="L79" s="156">
        <v>26.4224473889</v>
      </c>
    </row>
    <row r="80" spans="1:12" x14ac:dyDescent="0.2">
      <c r="A80" s="391"/>
      <c r="B80" s="392" t="s">
        <v>117</v>
      </c>
      <c r="C80" s="392"/>
      <c r="D80" s="154">
        <v>28565</v>
      </c>
      <c r="E80" s="154">
        <v>344</v>
      </c>
      <c r="F80" s="155">
        <v>1.218950427</v>
      </c>
      <c r="G80" s="154">
        <v>230</v>
      </c>
      <c r="H80" s="154">
        <v>51</v>
      </c>
      <c r="I80" s="155">
        <v>28.491620111700001</v>
      </c>
      <c r="J80" s="154">
        <v>403</v>
      </c>
      <c r="K80" s="154">
        <v>149</v>
      </c>
      <c r="L80" s="156">
        <v>58.661417322799998</v>
      </c>
    </row>
    <row r="81" spans="1:12" x14ac:dyDescent="0.2">
      <c r="A81" s="391"/>
      <c r="B81" s="392" t="s">
        <v>116</v>
      </c>
      <c r="C81" s="392"/>
      <c r="D81" s="154">
        <v>24015</v>
      </c>
      <c r="E81" s="154">
        <v>248</v>
      </c>
      <c r="F81" s="155">
        <v>1.0434636260000001</v>
      </c>
      <c r="G81" s="154">
        <v>67</v>
      </c>
      <c r="H81" s="154">
        <v>3</v>
      </c>
      <c r="I81" s="155">
        <v>4.6875</v>
      </c>
      <c r="J81" s="154">
        <v>792</v>
      </c>
      <c r="K81" s="154">
        <v>87</v>
      </c>
      <c r="L81" s="156">
        <v>12.340425531899999</v>
      </c>
    </row>
    <row r="82" spans="1:12" x14ac:dyDescent="0.2">
      <c r="A82" s="391"/>
      <c r="B82" s="392" t="s">
        <v>115</v>
      </c>
      <c r="C82" s="392"/>
      <c r="D82" s="154">
        <v>17924</v>
      </c>
      <c r="E82" s="154">
        <v>209</v>
      </c>
      <c r="F82" s="155">
        <v>1.1797911375000001</v>
      </c>
      <c r="G82" s="154">
        <v>14</v>
      </c>
      <c r="H82" s="154">
        <v>1</v>
      </c>
      <c r="I82" s="155">
        <v>7.6923076923</v>
      </c>
      <c r="J82" s="154">
        <v>83</v>
      </c>
      <c r="K82" s="154">
        <v>16</v>
      </c>
      <c r="L82" s="156">
        <v>23.880597014900001</v>
      </c>
    </row>
    <row r="83" spans="1:12" x14ac:dyDescent="0.2">
      <c r="A83" s="391"/>
      <c r="B83" s="392" t="s">
        <v>114</v>
      </c>
      <c r="C83" s="392"/>
      <c r="D83" s="154">
        <v>1274</v>
      </c>
      <c r="E83" s="154">
        <v>76</v>
      </c>
      <c r="F83" s="155">
        <v>6.3439065109000001</v>
      </c>
      <c r="G83" s="154">
        <v>4</v>
      </c>
      <c r="H83" s="154">
        <v>2</v>
      </c>
      <c r="I83" s="155">
        <v>100</v>
      </c>
      <c r="J83" s="154">
        <v>10</v>
      </c>
      <c r="K83" s="154">
        <v>3</v>
      </c>
      <c r="L83" s="156">
        <v>42.857142857100001</v>
      </c>
    </row>
    <row r="84" spans="1:12" x14ac:dyDescent="0.2">
      <c r="A84" s="391"/>
      <c r="B84" s="392" t="s">
        <v>113</v>
      </c>
      <c r="C84" s="392"/>
      <c r="D84" s="154">
        <v>8320</v>
      </c>
      <c r="E84" s="154">
        <v>388</v>
      </c>
      <c r="F84" s="155">
        <v>4.8915784164999998</v>
      </c>
      <c r="G84" s="154">
        <v>76</v>
      </c>
      <c r="H84" s="154">
        <v>32</v>
      </c>
      <c r="I84" s="155">
        <v>72.727272727300004</v>
      </c>
      <c r="J84" s="154">
        <v>334</v>
      </c>
      <c r="K84" s="154">
        <v>84</v>
      </c>
      <c r="L84" s="156">
        <v>33.6</v>
      </c>
    </row>
    <row r="85" spans="1:12" x14ac:dyDescent="0.2">
      <c r="A85" s="391"/>
      <c r="B85" s="392" t="s">
        <v>112</v>
      </c>
      <c r="C85" s="392"/>
      <c r="D85" s="154">
        <v>406</v>
      </c>
      <c r="E85" s="154">
        <v>-8</v>
      </c>
      <c r="F85" s="155">
        <v>-1.9323671497999999</v>
      </c>
      <c r="G85" s="158"/>
      <c r="H85" s="158"/>
      <c r="I85" s="158"/>
      <c r="J85" s="158"/>
      <c r="K85" s="158"/>
      <c r="L85" s="157"/>
    </row>
    <row r="86" spans="1:12" x14ac:dyDescent="0.2">
      <c r="A86" s="391" t="s">
        <v>155</v>
      </c>
      <c r="B86" s="392" t="s">
        <v>149</v>
      </c>
      <c r="C86" s="392"/>
      <c r="D86" s="154">
        <v>83273</v>
      </c>
      <c r="E86" s="154">
        <v>922</v>
      </c>
      <c r="F86" s="155">
        <v>1.1195978191</v>
      </c>
      <c r="G86" s="154">
        <v>312</v>
      </c>
      <c r="H86" s="154">
        <v>74</v>
      </c>
      <c r="I86" s="155">
        <v>31.092436974799998</v>
      </c>
      <c r="J86" s="154">
        <v>1603</v>
      </c>
      <c r="K86" s="154">
        <v>168</v>
      </c>
      <c r="L86" s="156">
        <v>11.7073170732</v>
      </c>
    </row>
    <row r="87" spans="1:12" x14ac:dyDescent="0.2">
      <c r="A87" s="391"/>
      <c r="B87" s="392" t="s">
        <v>117</v>
      </c>
      <c r="C87" s="392"/>
      <c r="D87" s="154">
        <v>29349</v>
      </c>
      <c r="E87" s="154">
        <v>345</v>
      </c>
      <c r="F87" s="155">
        <v>1.1894911047000001</v>
      </c>
      <c r="G87" s="154">
        <v>222</v>
      </c>
      <c r="H87" s="154">
        <v>59</v>
      </c>
      <c r="I87" s="155">
        <v>36.196319018399997</v>
      </c>
      <c r="J87" s="154">
        <v>811</v>
      </c>
      <c r="K87" s="154">
        <v>104</v>
      </c>
      <c r="L87" s="156">
        <v>14.7100424328</v>
      </c>
    </row>
    <row r="88" spans="1:12" x14ac:dyDescent="0.2">
      <c r="A88" s="391"/>
      <c r="B88" s="392" t="s">
        <v>116</v>
      </c>
      <c r="C88" s="392"/>
      <c r="D88" s="154">
        <v>21552</v>
      </c>
      <c r="E88" s="154">
        <v>357</v>
      </c>
      <c r="F88" s="155">
        <v>1.6843595188</v>
      </c>
      <c r="G88" s="154">
        <v>32</v>
      </c>
      <c r="H88" s="154">
        <v>4</v>
      </c>
      <c r="I88" s="155">
        <v>14.285714285699999</v>
      </c>
      <c r="J88" s="154">
        <v>264</v>
      </c>
      <c r="K88" s="154">
        <v>38</v>
      </c>
      <c r="L88" s="156">
        <v>16.814159291999999</v>
      </c>
    </row>
    <row r="89" spans="1:12" x14ac:dyDescent="0.2">
      <c r="A89" s="391"/>
      <c r="B89" s="392" t="s">
        <v>115</v>
      </c>
      <c r="C89" s="392"/>
      <c r="D89" s="154">
        <v>19879</v>
      </c>
      <c r="E89" s="154">
        <v>-24</v>
      </c>
      <c r="F89" s="155">
        <v>-0.1205848365</v>
      </c>
      <c r="G89" s="154">
        <v>14</v>
      </c>
      <c r="H89" s="154">
        <v>1</v>
      </c>
      <c r="I89" s="155">
        <v>7.6923076923</v>
      </c>
      <c r="J89" s="154">
        <v>48</v>
      </c>
      <c r="K89" s="154">
        <v>6</v>
      </c>
      <c r="L89" s="156">
        <v>14.285714285699999</v>
      </c>
    </row>
    <row r="90" spans="1:12" x14ac:dyDescent="0.2">
      <c r="A90" s="391"/>
      <c r="B90" s="392" t="s">
        <v>114</v>
      </c>
      <c r="C90" s="392"/>
      <c r="D90" s="154">
        <v>1672</v>
      </c>
      <c r="E90" s="154">
        <v>91</v>
      </c>
      <c r="F90" s="155">
        <v>5.7558507274000004</v>
      </c>
      <c r="G90" s="158"/>
      <c r="H90" s="158"/>
      <c r="I90" s="158"/>
      <c r="J90" s="154">
        <v>16</v>
      </c>
      <c r="K90" s="154">
        <v>2</v>
      </c>
      <c r="L90" s="156">
        <v>14.285714285699999</v>
      </c>
    </row>
    <row r="91" spans="1:12" x14ac:dyDescent="0.2">
      <c r="A91" s="391"/>
      <c r="B91" s="392" t="s">
        <v>113</v>
      </c>
      <c r="C91" s="392"/>
      <c r="D91" s="154">
        <v>10079</v>
      </c>
      <c r="E91" s="154">
        <v>144</v>
      </c>
      <c r="F91" s="155">
        <v>1.449421238</v>
      </c>
      <c r="G91" s="154">
        <v>44</v>
      </c>
      <c r="H91" s="154">
        <v>10</v>
      </c>
      <c r="I91" s="155">
        <v>29.411764705900001</v>
      </c>
      <c r="J91" s="154">
        <v>463</v>
      </c>
      <c r="K91" s="154">
        <v>17</v>
      </c>
      <c r="L91" s="156">
        <v>3.8116591928000001</v>
      </c>
    </row>
    <row r="92" spans="1:12" x14ac:dyDescent="0.2">
      <c r="A92" s="391"/>
      <c r="B92" s="392" t="s">
        <v>112</v>
      </c>
      <c r="C92" s="392"/>
      <c r="D92" s="154">
        <v>742</v>
      </c>
      <c r="E92" s="154">
        <v>9</v>
      </c>
      <c r="F92" s="155">
        <v>1.2278308322</v>
      </c>
      <c r="G92" s="158"/>
      <c r="H92" s="158"/>
      <c r="I92" s="158"/>
      <c r="J92" s="158" t="s">
        <v>406</v>
      </c>
      <c r="K92" s="158">
        <v>1</v>
      </c>
      <c r="L92" s="157"/>
    </row>
    <row r="93" spans="1:12" x14ac:dyDescent="0.2">
      <c r="A93" s="391" t="s">
        <v>360</v>
      </c>
      <c r="B93" s="392" t="s">
        <v>149</v>
      </c>
      <c r="C93" s="392"/>
      <c r="D93" s="154">
        <v>91261</v>
      </c>
      <c r="E93" s="154">
        <v>959</v>
      </c>
      <c r="F93" s="155">
        <v>1.0619919824999999</v>
      </c>
      <c r="G93" s="154">
        <v>943</v>
      </c>
      <c r="H93" s="154">
        <v>166</v>
      </c>
      <c r="I93" s="155">
        <v>21.364221364199999</v>
      </c>
      <c r="J93" s="154">
        <v>242</v>
      </c>
      <c r="K93" s="154">
        <v>30</v>
      </c>
      <c r="L93" s="156">
        <v>14.150943396200001</v>
      </c>
    </row>
    <row r="94" spans="1:12" x14ac:dyDescent="0.2">
      <c r="A94" s="391"/>
      <c r="B94" s="392" t="s">
        <v>117</v>
      </c>
      <c r="C94" s="392"/>
      <c r="D94" s="154">
        <v>30614</v>
      </c>
      <c r="E94" s="154">
        <v>275</v>
      </c>
      <c r="F94" s="155">
        <v>0.90642407459999996</v>
      </c>
      <c r="G94" s="154">
        <v>480</v>
      </c>
      <c r="H94" s="154">
        <v>57</v>
      </c>
      <c r="I94" s="155">
        <v>13.475177305000001</v>
      </c>
      <c r="J94" s="154">
        <v>36</v>
      </c>
      <c r="K94" s="154">
        <v>4</v>
      </c>
      <c r="L94" s="156">
        <v>12.5</v>
      </c>
    </row>
    <row r="95" spans="1:12" x14ac:dyDescent="0.2">
      <c r="A95" s="391"/>
      <c r="B95" s="392" t="s">
        <v>116</v>
      </c>
      <c r="C95" s="392"/>
      <c r="D95" s="154">
        <v>21508</v>
      </c>
      <c r="E95" s="154">
        <v>360</v>
      </c>
      <c r="F95" s="155">
        <v>1.7022886325</v>
      </c>
      <c r="G95" s="154">
        <v>51</v>
      </c>
      <c r="H95" s="154">
        <v>2</v>
      </c>
      <c r="I95" s="155">
        <v>4.0816326530999998</v>
      </c>
      <c r="J95" s="154">
        <v>47</v>
      </c>
      <c r="K95" s="154">
        <v>10</v>
      </c>
      <c r="L95" s="156">
        <v>27.027027026999999</v>
      </c>
    </row>
    <row r="96" spans="1:12" x14ac:dyDescent="0.2">
      <c r="A96" s="391"/>
      <c r="B96" s="392" t="s">
        <v>115</v>
      </c>
      <c r="C96" s="392"/>
      <c r="D96" s="154">
        <v>22312</v>
      </c>
      <c r="E96" s="154">
        <v>-49</v>
      </c>
      <c r="F96" s="155">
        <v>-0.21913152359999999</v>
      </c>
      <c r="G96" s="154">
        <v>23</v>
      </c>
      <c r="H96" s="154">
        <v>-3</v>
      </c>
      <c r="I96" s="155">
        <v>-11.5384615385</v>
      </c>
      <c r="J96" s="154" t="s">
        <v>406</v>
      </c>
      <c r="K96" s="154">
        <v>-1</v>
      </c>
      <c r="L96" s="156">
        <v>-16.666666666699999</v>
      </c>
    </row>
    <row r="97" spans="1:12" x14ac:dyDescent="0.2">
      <c r="A97" s="391"/>
      <c r="B97" s="392" t="s">
        <v>114</v>
      </c>
      <c r="C97" s="392"/>
      <c r="D97" s="154">
        <v>2282</v>
      </c>
      <c r="E97" s="154">
        <v>40</v>
      </c>
      <c r="F97" s="155">
        <v>1.7841213201999999</v>
      </c>
      <c r="G97" s="154">
        <v>5</v>
      </c>
      <c r="H97" s="154">
        <v>1</v>
      </c>
      <c r="I97" s="155">
        <v>25</v>
      </c>
      <c r="J97" s="158" t="s">
        <v>406</v>
      </c>
      <c r="K97" s="158">
        <v>1</v>
      </c>
      <c r="L97" s="157"/>
    </row>
    <row r="98" spans="1:12" x14ac:dyDescent="0.2">
      <c r="A98" s="391"/>
      <c r="B98" s="392" t="s">
        <v>113</v>
      </c>
      <c r="C98" s="392"/>
      <c r="D98" s="154">
        <v>13790</v>
      </c>
      <c r="E98" s="154">
        <v>333</v>
      </c>
      <c r="F98" s="155">
        <v>2.4745485620999998</v>
      </c>
      <c r="G98" s="154">
        <v>384</v>
      </c>
      <c r="H98" s="154">
        <v>109</v>
      </c>
      <c r="I98" s="155">
        <v>39.636363636399999</v>
      </c>
      <c r="J98" s="154">
        <v>153</v>
      </c>
      <c r="K98" s="154">
        <v>16</v>
      </c>
      <c r="L98" s="156">
        <v>11.678832116800001</v>
      </c>
    </row>
    <row r="99" spans="1:12" x14ac:dyDescent="0.2">
      <c r="A99" s="391"/>
      <c r="B99" s="392" t="s">
        <v>112</v>
      </c>
      <c r="C99" s="392"/>
      <c r="D99" s="154">
        <v>755</v>
      </c>
      <c r="E99" s="154">
        <v>0</v>
      </c>
      <c r="F99" s="155">
        <v>0</v>
      </c>
      <c r="G99" s="158"/>
      <c r="H99" s="158"/>
      <c r="I99" s="158"/>
      <c r="J99" s="158"/>
      <c r="K99" s="158"/>
      <c r="L99" s="157"/>
    </row>
    <row r="100" spans="1:12" x14ac:dyDescent="0.2">
      <c r="A100" s="391" t="s">
        <v>156</v>
      </c>
      <c r="B100" s="392" t="s">
        <v>149</v>
      </c>
      <c r="C100" s="392"/>
      <c r="D100" s="154">
        <v>111729</v>
      </c>
      <c r="E100" s="154">
        <v>151</v>
      </c>
      <c r="F100" s="155">
        <v>0.1353313377</v>
      </c>
      <c r="G100" s="154">
        <v>584</v>
      </c>
      <c r="H100" s="154">
        <v>121</v>
      </c>
      <c r="I100" s="155">
        <v>26.1339092873</v>
      </c>
      <c r="J100" s="154">
        <v>508</v>
      </c>
      <c r="K100" s="154">
        <v>100</v>
      </c>
      <c r="L100" s="156">
        <v>24.5098039216</v>
      </c>
    </row>
    <row r="101" spans="1:12" x14ac:dyDescent="0.2">
      <c r="A101" s="391"/>
      <c r="B101" s="392" t="s">
        <v>117</v>
      </c>
      <c r="C101" s="392"/>
      <c r="D101" s="154">
        <v>39822</v>
      </c>
      <c r="E101" s="154">
        <v>-395</v>
      </c>
      <c r="F101" s="155">
        <v>-0.98217171839999995</v>
      </c>
      <c r="G101" s="154">
        <v>323</v>
      </c>
      <c r="H101" s="154">
        <v>71</v>
      </c>
      <c r="I101" s="155">
        <v>28.174603174600001</v>
      </c>
      <c r="J101" s="154">
        <v>134</v>
      </c>
      <c r="K101" s="154">
        <v>31</v>
      </c>
      <c r="L101" s="156">
        <v>30.097087378600001</v>
      </c>
    </row>
    <row r="102" spans="1:12" x14ac:dyDescent="0.2">
      <c r="A102" s="391"/>
      <c r="B102" s="392" t="s">
        <v>116</v>
      </c>
      <c r="C102" s="392"/>
      <c r="D102" s="154">
        <v>26228</v>
      </c>
      <c r="E102" s="154">
        <v>229</v>
      </c>
      <c r="F102" s="155">
        <v>0.88080310780000004</v>
      </c>
      <c r="G102" s="154">
        <v>56</v>
      </c>
      <c r="H102" s="154">
        <v>20</v>
      </c>
      <c r="I102" s="155">
        <v>55.555555555600002</v>
      </c>
      <c r="J102" s="154">
        <v>101</v>
      </c>
      <c r="K102" s="154">
        <v>6</v>
      </c>
      <c r="L102" s="156">
        <v>6.3157894736999998</v>
      </c>
    </row>
    <row r="103" spans="1:12" x14ac:dyDescent="0.2">
      <c r="A103" s="391"/>
      <c r="B103" s="392" t="s">
        <v>115</v>
      </c>
      <c r="C103" s="392"/>
      <c r="D103" s="154">
        <v>27599</v>
      </c>
      <c r="E103" s="154">
        <v>-227</v>
      </c>
      <c r="F103" s="155">
        <v>-0.8157837993</v>
      </c>
      <c r="G103" s="154">
        <v>32</v>
      </c>
      <c r="H103" s="154">
        <v>2</v>
      </c>
      <c r="I103" s="155">
        <v>6.6666666667000003</v>
      </c>
      <c r="J103" s="154">
        <v>21</v>
      </c>
      <c r="K103" s="154">
        <v>3</v>
      </c>
      <c r="L103" s="156">
        <v>16.666666666699999</v>
      </c>
    </row>
    <row r="104" spans="1:12" x14ac:dyDescent="0.2">
      <c r="A104" s="391"/>
      <c r="B104" s="392" t="s">
        <v>114</v>
      </c>
      <c r="C104" s="392"/>
      <c r="D104" s="154">
        <v>3219</v>
      </c>
      <c r="E104" s="154">
        <v>411</v>
      </c>
      <c r="F104" s="155">
        <v>14.6367521368</v>
      </c>
      <c r="G104" s="154">
        <v>11</v>
      </c>
      <c r="H104" s="154">
        <v>7</v>
      </c>
      <c r="I104" s="155">
        <v>175</v>
      </c>
      <c r="J104" s="154">
        <v>26</v>
      </c>
      <c r="K104" s="154">
        <v>17</v>
      </c>
      <c r="L104" s="156">
        <v>188.8888888889</v>
      </c>
    </row>
    <row r="105" spans="1:12" x14ac:dyDescent="0.2">
      <c r="A105" s="391"/>
      <c r="B105" s="392" t="s">
        <v>113</v>
      </c>
      <c r="C105" s="392"/>
      <c r="D105" s="154">
        <v>14136</v>
      </c>
      <c r="E105" s="154">
        <v>39</v>
      </c>
      <c r="F105" s="155">
        <v>0.27665460739999997</v>
      </c>
      <c r="G105" s="154">
        <v>161</v>
      </c>
      <c r="H105" s="154">
        <v>21</v>
      </c>
      <c r="I105" s="155">
        <v>15</v>
      </c>
      <c r="J105" s="154">
        <v>226</v>
      </c>
      <c r="K105" s="154">
        <v>43</v>
      </c>
      <c r="L105" s="156">
        <v>23.4972677596</v>
      </c>
    </row>
    <row r="106" spans="1:12" x14ac:dyDescent="0.2">
      <c r="A106" s="391"/>
      <c r="B106" s="392" t="s">
        <v>112</v>
      </c>
      <c r="C106" s="392"/>
      <c r="D106" s="154">
        <v>725</v>
      </c>
      <c r="E106" s="154">
        <v>94</v>
      </c>
      <c r="F106" s="155">
        <v>14.896988906500001</v>
      </c>
      <c r="G106" s="158" t="s">
        <v>406</v>
      </c>
      <c r="H106" s="154">
        <v>0</v>
      </c>
      <c r="I106" s="155">
        <v>0</v>
      </c>
      <c r="J106" s="158"/>
      <c r="K106" s="158"/>
      <c r="L106" s="157"/>
    </row>
    <row r="107" spans="1:12" x14ac:dyDescent="0.2">
      <c r="A107" s="391" t="s">
        <v>361</v>
      </c>
      <c r="B107" s="392" t="s">
        <v>149</v>
      </c>
      <c r="C107" s="392"/>
      <c r="D107" s="154">
        <v>127923</v>
      </c>
      <c r="E107" s="154">
        <v>891</v>
      </c>
      <c r="F107" s="155">
        <v>0.7013980729</v>
      </c>
      <c r="G107" s="154">
        <v>1191</v>
      </c>
      <c r="H107" s="154">
        <v>228</v>
      </c>
      <c r="I107" s="155">
        <v>23.676012461100001</v>
      </c>
      <c r="J107" s="154">
        <v>491</v>
      </c>
      <c r="K107" s="154">
        <v>88</v>
      </c>
      <c r="L107" s="156">
        <v>21.836228287800001</v>
      </c>
    </row>
    <row r="108" spans="1:12" x14ac:dyDescent="0.2">
      <c r="A108" s="391"/>
      <c r="B108" s="392" t="s">
        <v>117</v>
      </c>
      <c r="C108" s="392"/>
      <c r="D108" s="154">
        <v>48560</v>
      </c>
      <c r="E108" s="154">
        <v>341</v>
      </c>
      <c r="F108" s="155">
        <v>0.70719011180000002</v>
      </c>
      <c r="G108" s="154">
        <v>608</v>
      </c>
      <c r="H108" s="154">
        <v>134</v>
      </c>
      <c r="I108" s="155">
        <v>28.2700421941</v>
      </c>
      <c r="J108" s="154">
        <v>138</v>
      </c>
      <c r="K108" s="154">
        <v>9</v>
      </c>
      <c r="L108" s="156">
        <v>6.9767441860000003</v>
      </c>
    </row>
    <row r="109" spans="1:12" x14ac:dyDescent="0.2">
      <c r="A109" s="391"/>
      <c r="B109" s="392" t="s">
        <v>116</v>
      </c>
      <c r="C109" s="392"/>
      <c r="D109" s="154">
        <v>29570</v>
      </c>
      <c r="E109" s="154">
        <v>465</v>
      </c>
      <c r="F109" s="155">
        <v>1.5976636316999999</v>
      </c>
      <c r="G109" s="154">
        <v>54</v>
      </c>
      <c r="H109" s="154">
        <v>6</v>
      </c>
      <c r="I109" s="155">
        <v>12.5</v>
      </c>
      <c r="J109" s="154">
        <v>56</v>
      </c>
      <c r="K109" s="154">
        <v>3</v>
      </c>
      <c r="L109" s="156">
        <v>5.6603773584999999</v>
      </c>
    </row>
    <row r="110" spans="1:12" x14ac:dyDescent="0.2">
      <c r="A110" s="391"/>
      <c r="B110" s="392" t="s">
        <v>115</v>
      </c>
      <c r="C110" s="392"/>
      <c r="D110" s="154">
        <v>29266</v>
      </c>
      <c r="E110" s="154">
        <v>293</v>
      </c>
      <c r="F110" s="155">
        <v>1.0112863701000001</v>
      </c>
      <c r="G110" s="154">
        <v>32</v>
      </c>
      <c r="H110" s="154">
        <v>4</v>
      </c>
      <c r="I110" s="155">
        <v>14.285714285699999</v>
      </c>
      <c r="J110" s="154" t="s">
        <v>406</v>
      </c>
      <c r="K110" s="154">
        <v>5</v>
      </c>
      <c r="L110" s="156">
        <v>71.428571428599994</v>
      </c>
    </row>
    <row r="111" spans="1:12" x14ac:dyDescent="0.2">
      <c r="A111" s="391"/>
      <c r="B111" s="392" t="s">
        <v>114</v>
      </c>
      <c r="C111" s="392"/>
      <c r="D111" s="154">
        <v>2058</v>
      </c>
      <c r="E111" s="154">
        <v>37</v>
      </c>
      <c r="F111" s="155">
        <v>1.8307768431</v>
      </c>
      <c r="G111" s="158"/>
      <c r="H111" s="154"/>
      <c r="I111" s="155"/>
      <c r="J111" s="154" t="s">
        <v>406</v>
      </c>
      <c r="K111" s="154">
        <v>1</v>
      </c>
      <c r="L111" s="156">
        <v>100</v>
      </c>
    </row>
    <row r="112" spans="1:12" x14ac:dyDescent="0.2">
      <c r="A112" s="391"/>
      <c r="B112" s="392" t="s">
        <v>113</v>
      </c>
      <c r="C112" s="392"/>
      <c r="D112" s="154">
        <v>18337</v>
      </c>
      <c r="E112" s="154">
        <v>-246</v>
      </c>
      <c r="F112" s="155">
        <v>-1.3237905613000001</v>
      </c>
      <c r="G112" s="154">
        <v>497</v>
      </c>
      <c r="H112" s="154">
        <v>84</v>
      </c>
      <c r="I112" s="155">
        <v>20.3389830508</v>
      </c>
      <c r="J112" s="154">
        <v>283</v>
      </c>
      <c r="K112" s="154">
        <v>70</v>
      </c>
      <c r="L112" s="156">
        <v>32.863849765300003</v>
      </c>
    </row>
    <row r="113" spans="1:12" x14ac:dyDescent="0.2">
      <c r="A113" s="391"/>
      <c r="B113" s="392" t="s">
        <v>112</v>
      </c>
      <c r="C113" s="392"/>
      <c r="D113" s="154">
        <v>132</v>
      </c>
      <c r="E113" s="154">
        <v>1</v>
      </c>
      <c r="F113" s="155">
        <v>0.76335877860000001</v>
      </c>
      <c r="G113" s="158"/>
      <c r="H113" s="158"/>
      <c r="I113" s="158"/>
      <c r="J113" s="158"/>
      <c r="K113" s="158"/>
      <c r="L113" s="157"/>
    </row>
  </sheetData>
  <mergeCells count="126">
    <mergeCell ref="A107:A113"/>
    <mergeCell ref="B107:C107"/>
    <mergeCell ref="B108:C108"/>
    <mergeCell ref="B109:C109"/>
    <mergeCell ref="B110:C110"/>
    <mergeCell ref="B111:C111"/>
    <mergeCell ref="B112:C112"/>
    <mergeCell ref="B113:C113"/>
    <mergeCell ref="A100:A106"/>
    <mergeCell ref="B100:C100"/>
    <mergeCell ref="B101:C101"/>
    <mergeCell ref="B102:C102"/>
    <mergeCell ref="B103:C103"/>
    <mergeCell ref="B104:C104"/>
    <mergeCell ref="B105:C105"/>
    <mergeCell ref="B106:C106"/>
    <mergeCell ref="A93:A99"/>
    <mergeCell ref="B93:C93"/>
    <mergeCell ref="B94:C94"/>
    <mergeCell ref="B95:C95"/>
    <mergeCell ref="B96:C96"/>
    <mergeCell ref="B97:C97"/>
    <mergeCell ref="B98:C98"/>
    <mergeCell ref="B99:C99"/>
    <mergeCell ref="A86:A92"/>
    <mergeCell ref="B86:C86"/>
    <mergeCell ref="B87:C87"/>
    <mergeCell ref="B88:C88"/>
    <mergeCell ref="B89:C89"/>
    <mergeCell ref="B90:C90"/>
    <mergeCell ref="B91:C91"/>
    <mergeCell ref="B92:C92"/>
    <mergeCell ref="A79:A85"/>
    <mergeCell ref="B79:C79"/>
    <mergeCell ref="B80:C80"/>
    <mergeCell ref="B81:C81"/>
    <mergeCell ref="B82:C82"/>
    <mergeCell ref="B83:C83"/>
    <mergeCell ref="B84:C84"/>
    <mergeCell ref="B85:C85"/>
    <mergeCell ref="A72:A78"/>
    <mergeCell ref="B72:C72"/>
    <mergeCell ref="B73:C73"/>
    <mergeCell ref="B74:C74"/>
    <mergeCell ref="B75:C75"/>
    <mergeCell ref="B76:C76"/>
    <mergeCell ref="B77:C77"/>
    <mergeCell ref="B78:C78"/>
    <mergeCell ref="D6:L6"/>
    <mergeCell ref="A6:A8"/>
    <mergeCell ref="B6:B8"/>
    <mergeCell ref="D7:F7"/>
    <mergeCell ref="G7:I7"/>
    <mergeCell ref="J7:L7"/>
    <mergeCell ref="B22:C22"/>
    <mergeCell ref="B13:C13"/>
    <mergeCell ref="B14:C14"/>
    <mergeCell ref="B15:C15"/>
    <mergeCell ref="A16:A22"/>
    <mergeCell ref="B21:C21"/>
    <mergeCell ref="A9:A15"/>
    <mergeCell ref="B9:C9"/>
    <mergeCell ref="B10:C10"/>
    <mergeCell ref="B11:C11"/>
    <mergeCell ref="B12:C12"/>
    <mergeCell ref="B16:C16"/>
    <mergeCell ref="B17:C17"/>
    <mergeCell ref="B18:C18"/>
    <mergeCell ref="B19:C19"/>
    <mergeCell ref="B20:C20"/>
    <mergeCell ref="A23:A29"/>
    <mergeCell ref="B23:C23"/>
    <mergeCell ref="B24:C24"/>
    <mergeCell ref="B25:C25"/>
    <mergeCell ref="B26:C26"/>
    <mergeCell ref="B27:C27"/>
    <mergeCell ref="B28:C28"/>
    <mergeCell ref="B29:C29"/>
    <mergeCell ref="A30:A36"/>
    <mergeCell ref="B30:C30"/>
    <mergeCell ref="B31:C31"/>
    <mergeCell ref="B32:C32"/>
    <mergeCell ref="B33:C33"/>
    <mergeCell ref="B34:C34"/>
    <mergeCell ref="B35:C35"/>
    <mergeCell ref="B36:C36"/>
    <mergeCell ref="A37:A43"/>
    <mergeCell ref="B37:C37"/>
    <mergeCell ref="B38:C38"/>
    <mergeCell ref="B39:C39"/>
    <mergeCell ref="B40:C40"/>
    <mergeCell ref="B41:C41"/>
    <mergeCell ref="B42:C42"/>
    <mergeCell ref="B43:C43"/>
    <mergeCell ref="A44:A50"/>
    <mergeCell ref="B44:C44"/>
    <mergeCell ref="B45:C45"/>
    <mergeCell ref="B46:C46"/>
    <mergeCell ref="B47:C47"/>
    <mergeCell ref="B48:C48"/>
    <mergeCell ref="B49:C49"/>
    <mergeCell ref="B50:C50"/>
    <mergeCell ref="A65:A71"/>
    <mergeCell ref="B65:C65"/>
    <mergeCell ref="B66:C66"/>
    <mergeCell ref="B67:C67"/>
    <mergeCell ref="B68:C68"/>
    <mergeCell ref="B69:C69"/>
    <mergeCell ref="B70:C70"/>
    <mergeCell ref="B71:C71"/>
    <mergeCell ref="A51:A57"/>
    <mergeCell ref="B51:C51"/>
    <mergeCell ref="B52:C52"/>
    <mergeCell ref="B53:C53"/>
    <mergeCell ref="B54:C54"/>
    <mergeCell ref="B55:C55"/>
    <mergeCell ref="B56:C56"/>
    <mergeCell ref="B57:C57"/>
    <mergeCell ref="A58:A64"/>
    <mergeCell ref="B58:C58"/>
    <mergeCell ref="B59:C59"/>
    <mergeCell ref="B60:C60"/>
    <mergeCell ref="B61:C61"/>
    <mergeCell ref="B62:C62"/>
    <mergeCell ref="B63:C63"/>
    <mergeCell ref="B64:C6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97"/>
  <sheetViews>
    <sheetView showGridLines="0" zoomScaleNormal="100" workbookViewId="0"/>
  </sheetViews>
  <sheetFormatPr baseColWidth="10" defaultRowHeight="15" x14ac:dyDescent="0.25"/>
  <cols>
    <col min="1" max="6" width="11" style="262"/>
    <col min="7" max="7" width="11" style="262" customWidth="1"/>
    <col min="8" max="262" width="11" style="262"/>
    <col min="263" max="263" width="11" style="262" customWidth="1"/>
    <col min="264" max="518" width="11" style="262"/>
    <col min="519" max="519" width="11" style="262" customWidth="1"/>
    <col min="520" max="774" width="11" style="262"/>
    <col min="775" max="775" width="11" style="262" customWidth="1"/>
    <col min="776" max="1030" width="11" style="262"/>
    <col min="1031" max="1031" width="11" style="262" customWidth="1"/>
    <col min="1032" max="1286" width="11" style="262"/>
    <col min="1287" max="1287" width="11" style="262" customWidth="1"/>
    <col min="1288" max="1542" width="11" style="262"/>
    <col min="1543" max="1543" width="11" style="262" customWidth="1"/>
    <col min="1544" max="1798" width="11" style="262"/>
    <col min="1799" max="1799" width="11" style="262" customWidth="1"/>
    <col min="1800" max="2054" width="11" style="262"/>
    <col min="2055" max="2055" width="11" style="262" customWidth="1"/>
    <col min="2056" max="2310" width="11" style="262"/>
    <col min="2311" max="2311" width="11" style="262" customWidth="1"/>
    <col min="2312" max="2566" width="11" style="262"/>
    <col min="2567" max="2567" width="11" style="262" customWidth="1"/>
    <col min="2568" max="2822" width="11" style="262"/>
    <col min="2823" max="2823" width="11" style="262" customWidth="1"/>
    <col min="2824" max="3078" width="11" style="262"/>
    <col min="3079" max="3079" width="11" style="262" customWidth="1"/>
    <col min="3080" max="3334" width="11" style="262"/>
    <col min="3335" max="3335" width="11" style="262" customWidth="1"/>
    <col min="3336" max="3590" width="11" style="262"/>
    <col min="3591" max="3591" width="11" style="262" customWidth="1"/>
    <col min="3592" max="3846" width="11" style="262"/>
    <col min="3847" max="3847" width="11" style="262" customWidth="1"/>
    <col min="3848" max="4102" width="11" style="262"/>
    <col min="4103" max="4103" width="11" style="262" customWidth="1"/>
    <col min="4104" max="4358" width="11" style="262"/>
    <col min="4359" max="4359" width="11" style="262" customWidth="1"/>
    <col min="4360" max="4614" width="11" style="262"/>
    <col min="4615" max="4615" width="11" style="262" customWidth="1"/>
    <col min="4616" max="4870" width="11" style="262"/>
    <col min="4871" max="4871" width="11" style="262" customWidth="1"/>
    <col min="4872" max="5126" width="11" style="262"/>
    <col min="5127" max="5127" width="11" style="262" customWidth="1"/>
    <col min="5128" max="5382" width="11" style="262"/>
    <col min="5383" max="5383" width="11" style="262" customWidth="1"/>
    <col min="5384" max="5638" width="11" style="262"/>
    <col min="5639" max="5639" width="11" style="262" customWidth="1"/>
    <col min="5640" max="5894" width="11" style="262"/>
    <col min="5895" max="5895" width="11" style="262" customWidth="1"/>
    <col min="5896" max="6150" width="11" style="262"/>
    <col min="6151" max="6151" width="11" style="262" customWidth="1"/>
    <col min="6152" max="6406" width="11" style="262"/>
    <col min="6407" max="6407" width="11" style="262" customWidth="1"/>
    <col min="6408" max="6662" width="11" style="262"/>
    <col min="6663" max="6663" width="11" style="262" customWidth="1"/>
    <col min="6664" max="6918" width="11" style="262"/>
    <col min="6919" max="6919" width="11" style="262" customWidth="1"/>
    <col min="6920" max="7174" width="11" style="262"/>
    <col min="7175" max="7175" width="11" style="262" customWidth="1"/>
    <col min="7176" max="7430" width="11" style="262"/>
    <col min="7431" max="7431" width="11" style="262" customWidth="1"/>
    <col min="7432" max="7686" width="11" style="262"/>
    <col min="7687" max="7687" width="11" style="262" customWidth="1"/>
    <col min="7688" max="7942" width="11" style="262"/>
    <col min="7943" max="7943" width="11" style="262" customWidth="1"/>
    <col min="7944" max="8198" width="11" style="262"/>
    <col min="8199" max="8199" width="11" style="262" customWidth="1"/>
    <col min="8200" max="8454" width="11" style="262"/>
    <col min="8455" max="8455" width="11" style="262" customWidth="1"/>
    <col min="8456" max="8710" width="11" style="262"/>
    <col min="8711" max="8711" width="11" style="262" customWidth="1"/>
    <col min="8712" max="8966" width="11" style="262"/>
    <col min="8967" max="8967" width="11" style="262" customWidth="1"/>
    <col min="8968" max="9222" width="11" style="262"/>
    <col min="9223" max="9223" width="11" style="262" customWidth="1"/>
    <col min="9224" max="9478" width="11" style="262"/>
    <col min="9479" max="9479" width="11" style="262" customWidth="1"/>
    <col min="9480" max="9734" width="11" style="262"/>
    <col min="9735" max="9735" width="11" style="262" customWidth="1"/>
    <col min="9736" max="9990" width="11" style="262"/>
    <col min="9991" max="9991" width="11" style="262" customWidth="1"/>
    <col min="9992" max="10246" width="11" style="262"/>
    <col min="10247" max="10247" width="11" style="262" customWidth="1"/>
    <col min="10248" max="10502" width="11" style="262"/>
    <col min="10503" max="10503" width="11" style="262" customWidth="1"/>
    <col min="10504" max="10758" width="11" style="262"/>
    <col min="10759" max="10759" width="11" style="262" customWidth="1"/>
    <col min="10760" max="11014" width="11" style="262"/>
    <col min="11015" max="11015" width="11" style="262" customWidth="1"/>
    <col min="11016" max="11270" width="11" style="262"/>
    <col min="11271" max="11271" width="11" style="262" customWidth="1"/>
    <col min="11272" max="11526" width="11" style="262"/>
    <col min="11527" max="11527" width="11" style="262" customWidth="1"/>
    <col min="11528" max="11782" width="11" style="262"/>
    <col min="11783" max="11783" width="11" style="262" customWidth="1"/>
    <col min="11784" max="12038" width="11" style="262"/>
    <col min="12039" max="12039" width="11" style="262" customWidth="1"/>
    <col min="12040" max="12294" width="11" style="262"/>
    <col min="12295" max="12295" width="11" style="262" customWidth="1"/>
    <col min="12296" max="12550" width="11" style="262"/>
    <col min="12551" max="12551" width="11" style="262" customWidth="1"/>
    <col min="12552" max="12806" width="11" style="262"/>
    <col min="12807" max="12807" width="11" style="262" customWidth="1"/>
    <col min="12808" max="13062" width="11" style="262"/>
    <col min="13063" max="13063" width="11" style="262" customWidth="1"/>
    <col min="13064" max="13318" width="11" style="262"/>
    <col min="13319" max="13319" width="11" style="262" customWidth="1"/>
    <col min="13320" max="13574" width="11" style="262"/>
    <col min="13575" max="13575" width="11" style="262" customWidth="1"/>
    <col min="13576" max="13830" width="11" style="262"/>
    <col min="13831" max="13831" width="11" style="262" customWidth="1"/>
    <col min="13832" max="14086" width="11" style="262"/>
    <col min="14087" max="14087" width="11" style="262" customWidth="1"/>
    <col min="14088" max="14342" width="11" style="262"/>
    <col min="14343" max="14343" width="11" style="262" customWidth="1"/>
    <col min="14344" max="14598" width="11" style="262"/>
    <col min="14599" max="14599" width="11" style="262" customWidth="1"/>
    <col min="14600" max="14854" width="11" style="262"/>
    <col min="14855" max="14855" width="11" style="262" customWidth="1"/>
    <col min="14856" max="15110" width="11" style="262"/>
    <col min="15111" max="15111" width="11" style="262" customWidth="1"/>
    <col min="15112" max="15366" width="11" style="262"/>
    <col min="15367" max="15367" width="11" style="262" customWidth="1"/>
    <col min="15368" max="15622" width="11" style="262"/>
    <col min="15623" max="15623" width="11" style="262" customWidth="1"/>
    <col min="15624" max="15878" width="11" style="262"/>
    <col min="15879" max="15879" width="11" style="262" customWidth="1"/>
    <col min="15880" max="16134" width="11" style="262"/>
    <col min="16135" max="16135" width="11" style="262" customWidth="1"/>
    <col min="16136" max="16384" width="11" style="262"/>
  </cols>
  <sheetData>
    <row r="1" spans="1:8" ht="37.5" customHeight="1" x14ac:dyDescent="0.25">
      <c r="A1" s="108"/>
      <c r="B1" s="108"/>
      <c r="C1" s="109"/>
      <c r="D1" s="109"/>
      <c r="E1" s="109"/>
      <c r="F1" s="109"/>
      <c r="G1" s="261" t="s">
        <v>109</v>
      </c>
      <c r="H1" s="108"/>
    </row>
    <row r="2" spans="1:8" s="267" customFormat="1" ht="13.5" customHeight="1" x14ac:dyDescent="0.2">
      <c r="A2" s="263"/>
      <c r="B2" s="263"/>
      <c r="C2" s="264"/>
      <c r="D2" s="265"/>
      <c r="E2" s="265"/>
      <c r="F2" s="265"/>
      <c r="G2" s="266" t="s">
        <v>368</v>
      </c>
      <c r="H2" s="265"/>
    </row>
    <row r="3" spans="1:8" s="267" customFormat="1" ht="13.5" customHeight="1" x14ac:dyDescent="0.2">
      <c r="A3" s="268"/>
      <c r="B3" s="268"/>
      <c r="C3" s="264"/>
      <c r="D3" s="265"/>
      <c r="E3" s="265"/>
      <c r="F3" s="265"/>
      <c r="G3" s="269"/>
      <c r="H3" s="265"/>
    </row>
    <row r="4" spans="1:8" ht="15.75" customHeight="1" x14ac:dyDescent="0.25">
      <c r="A4" s="107" t="s">
        <v>129</v>
      </c>
      <c r="B4" s="106"/>
      <c r="C4" s="105"/>
      <c r="D4" s="104"/>
      <c r="E4" s="104"/>
      <c r="F4" s="104"/>
      <c r="G4" s="104"/>
      <c r="H4" s="104"/>
    </row>
    <row r="5" spans="1:8" s="267" customFormat="1" ht="13.5" customHeight="1" x14ac:dyDescent="0.2">
      <c r="A5" s="103"/>
      <c r="B5" s="103"/>
      <c r="C5" s="270"/>
      <c r="D5" s="271"/>
      <c r="E5" s="271"/>
      <c r="F5" s="271"/>
      <c r="G5" s="271"/>
      <c r="H5" s="271"/>
    </row>
    <row r="6" spans="1:8" ht="12" customHeight="1" x14ac:dyDescent="0.25">
      <c r="A6" s="484" t="s">
        <v>128</v>
      </c>
      <c r="B6" s="484"/>
      <c r="C6" s="484"/>
      <c r="D6" s="484"/>
      <c r="E6" s="484"/>
      <c r="F6" s="484"/>
      <c r="G6" s="484"/>
      <c r="H6" s="272"/>
    </row>
    <row r="7" spans="1:8" ht="12" customHeight="1" x14ac:dyDescent="0.25">
      <c r="A7" s="484"/>
      <c r="B7" s="484"/>
      <c r="C7" s="484"/>
      <c r="D7" s="484"/>
      <c r="E7" s="484"/>
      <c r="F7" s="484"/>
      <c r="G7" s="484"/>
      <c r="H7" s="272"/>
    </row>
    <row r="8" spans="1:8" ht="12" customHeight="1" x14ac:dyDescent="0.25">
      <c r="A8" s="484"/>
      <c r="B8" s="484"/>
      <c r="C8" s="484"/>
      <c r="D8" s="484"/>
      <c r="E8" s="484"/>
      <c r="F8" s="484"/>
      <c r="G8" s="484"/>
      <c r="H8" s="272"/>
    </row>
    <row r="9" spans="1:8" ht="12" customHeight="1" x14ac:dyDescent="0.25">
      <c r="A9" s="484"/>
      <c r="B9" s="484"/>
      <c r="C9" s="484"/>
      <c r="D9" s="484"/>
      <c r="E9" s="484"/>
      <c r="F9" s="484"/>
      <c r="G9" s="484"/>
      <c r="H9" s="272"/>
    </row>
    <row r="10" spans="1:8" ht="12" customHeight="1" x14ac:dyDescent="0.25">
      <c r="A10" s="484"/>
      <c r="B10" s="484"/>
      <c r="C10" s="484"/>
      <c r="D10" s="484"/>
      <c r="E10" s="484"/>
      <c r="F10" s="484"/>
      <c r="G10" s="484"/>
      <c r="H10" s="272"/>
    </row>
    <row r="11" spans="1:8" ht="12" customHeight="1" x14ac:dyDescent="0.25">
      <c r="A11" s="484"/>
      <c r="B11" s="484"/>
      <c r="C11" s="484"/>
      <c r="D11" s="484"/>
      <c r="E11" s="484"/>
      <c r="F11" s="484"/>
      <c r="G11" s="484"/>
      <c r="H11" s="272"/>
    </row>
    <row r="12" spans="1:8" ht="12" customHeight="1" x14ac:dyDescent="0.25">
      <c r="A12" s="484" t="s">
        <v>369</v>
      </c>
      <c r="B12" s="484"/>
      <c r="C12" s="484"/>
      <c r="D12" s="484"/>
      <c r="E12" s="484"/>
      <c r="F12" s="484"/>
      <c r="G12" s="484"/>
      <c r="H12" s="272"/>
    </row>
    <row r="13" spans="1:8" ht="12" customHeight="1" x14ac:dyDescent="0.25">
      <c r="A13" s="484"/>
      <c r="B13" s="484"/>
      <c r="C13" s="484"/>
      <c r="D13" s="484"/>
      <c r="E13" s="484"/>
      <c r="F13" s="484"/>
      <c r="G13" s="484"/>
      <c r="H13" s="272"/>
    </row>
    <row r="14" spans="1:8" ht="12" customHeight="1" x14ac:dyDescent="0.25">
      <c r="A14" s="484"/>
      <c r="B14" s="484"/>
      <c r="C14" s="484"/>
      <c r="D14" s="484"/>
      <c r="E14" s="484"/>
      <c r="F14" s="484"/>
      <c r="G14" s="484"/>
      <c r="H14" s="272"/>
    </row>
    <row r="15" spans="1:8" ht="12" customHeight="1" x14ac:dyDescent="0.25">
      <c r="A15" s="484"/>
      <c r="B15" s="484"/>
      <c r="C15" s="484"/>
      <c r="D15" s="484"/>
      <c r="E15" s="484"/>
      <c r="F15" s="484"/>
      <c r="G15" s="484"/>
      <c r="H15" s="272"/>
    </row>
    <row r="16" spans="1:8" ht="12" customHeight="1" x14ac:dyDescent="0.25">
      <c r="A16" s="484"/>
      <c r="B16" s="484"/>
      <c r="C16" s="484"/>
      <c r="D16" s="484"/>
      <c r="E16" s="484"/>
      <c r="F16" s="484"/>
      <c r="G16" s="484"/>
      <c r="H16" s="272"/>
    </row>
    <row r="17" spans="1:8" ht="12" customHeight="1" x14ac:dyDescent="0.25">
      <c r="A17" s="484"/>
      <c r="B17" s="484"/>
      <c r="C17" s="484"/>
      <c r="D17" s="484"/>
      <c r="E17" s="484"/>
      <c r="F17" s="484"/>
      <c r="G17" s="484"/>
      <c r="H17" s="272"/>
    </row>
    <row r="18" spans="1:8" ht="12" customHeight="1" x14ac:dyDescent="0.25">
      <c r="A18" s="484"/>
      <c r="B18" s="484"/>
      <c r="C18" s="484"/>
      <c r="D18" s="484"/>
      <c r="E18" s="484"/>
      <c r="F18" s="484"/>
      <c r="G18" s="484"/>
      <c r="H18" s="272"/>
    </row>
    <row r="19" spans="1:8" ht="12" customHeight="1" x14ac:dyDescent="0.25">
      <c r="A19" s="484"/>
      <c r="B19" s="484"/>
      <c r="C19" s="484"/>
      <c r="D19" s="484"/>
      <c r="E19" s="484"/>
      <c r="F19" s="484"/>
      <c r="G19" s="484"/>
      <c r="H19" s="272"/>
    </row>
    <row r="20" spans="1:8" ht="12" customHeight="1" x14ac:dyDescent="0.25">
      <c r="A20" s="484"/>
      <c r="B20" s="484"/>
      <c r="C20" s="484"/>
      <c r="D20" s="484"/>
      <c r="E20" s="484"/>
      <c r="F20" s="484"/>
      <c r="G20" s="484"/>
      <c r="H20" s="272"/>
    </row>
    <row r="21" spans="1:8" ht="12" customHeight="1" x14ac:dyDescent="0.25">
      <c r="A21" s="484" t="s">
        <v>370</v>
      </c>
      <c r="B21" s="484"/>
      <c r="C21" s="484"/>
      <c r="D21" s="484"/>
      <c r="E21" s="484"/>
      <c r="F21" s="484"/>
      <c r="G21" s="484"/>
      <c r="H21" s="273"/>
    </row>
    <row r="22" spans="1:8" ht="12" customHeight="1" x14ac:dyDescent="0.25">
      <c r="A22" s="484"/>
      <c r="B22" s="484"/>
      <c r="C22" s="484"/>
      <c r="D22" s="484"/>
      <c r="E22" s="484"/>
      <c r="F22" s="484"/>
      <c r="G22" s="484"/>
      <c r="H22" s="273"/>
    </row>
    <row r="23" spans="1:8" ht="12" customHeight="1" x14ac:dyDescent="0.25">
      <c r="A23" s="484"/>
      <c r="B23" s="484"/>
      <c r="C23" s="484"/>
      <c r="D23" s="484"/>
      <c r="E23" s="484"/>
      <c r="F23" s="484"/>
      <c r="G23" s="484"/>
      <c r="H23" s="273"/>
    </row>
    <row r="24" spans="1:8" ht="12" customHeight="1" x14ac:dyDescent="0.25">
      <c r="A24" s="484"/>
      <c r="B24" s="484"/>
      <c r="C24" s="484"/>
      <c r="D24" s="484"/>
      <c r="E24" s="484"/>
      <c r="F24" s="484"/>
      <c r="G24" s="484"/>
      <c r="H24" s="273"/>
    </row>
    <row r="25" spans="1:8" ht="12" customHeight="1" x14ac:dyDescent="0.25">
      <c r="A25" s="484"/>
      <c r="B25" s="484"/>
      <c r="C25" s="484"/>
      <c r="D25" s="484"/>
      <c r="E25" s="484"/>
      <c r="F25" s="484"/>
      <c r="G25" s="484"/>
      <c r="H25" s="273"/>
    </row>
    <row r="26" spans="1:8" ht="12" customHeight="1" x14ac:dyDescent="0.25">
      <c r="A26" s="484"/>
      <c r="B26" s="484"/>
      <c r="C26" s="484"/>
      <c r="D26" s="484"/>
      <c r="E26" s="484"/>
      <c r="F26" s="484"/>
      <c r="G26" s="484"/>
      <c r="H26" s="273"/>
    </row>
    <row r="27" spans="1:8" ht="12" customHeight="1" x14ac:dyDescent="0.25">
      <c r="A27" s="484"/>
      <c r="B27" s="484"/>
      <c r="C27" s="484"/>
      <c r="D27" s="484"/>
      <c r="E27" s="484"/>
      <c r="F27" s="484"/>
      <c r="G27" s="484"/>
      <c r="H27" s="273"/>
    </row>
    <row r="28" spans="1:8" ht="12" customHeight="1" x14ac:dyDescent="0.25">
      <c r="A28" s="484"/>
      <c r="B28" s="484"/>
      <c r="C28" s="484"/>
      <c r="D28" s="484"/>
      <c r="E28" s="484"/>
      <c r="F28" s="484"/>
      <c r="G28" s="484"/>
      <c r="H28" s="273"/>
    </row>
    <row r="29" spans="1:8" ht="12" customHeight="1" x14ac:dyDescent="0.25">
      <c r="A29" s="484"/>
      <c r="B29" s="484"/>
      <c r="C29" s="484"/>
      <c r="D29" s="484"/>
      <c r="E29" s="484"/>
      <c r="F29" s="484"/>
      <c r="G29" s="484"/>
      <c r="H29" s="273"/>
    </row>
    <row r="30" spans="1:8" ht="12" customHeight="1" x14ac:dyDescent="0.25">
      <c r="A30" s="484"/>
      <c r="B30" s="484"/>
      <c r="C30" s="484"/>
      <c r="D30" s="484"/>
      <c r="E30" s="484"/>
      <c r="F30" s="484"/>
      <c r="G30" s="484"/>
      <c r="H30" s="273"/>
    </row>
    <row r="31" spans="1:8" ht="12" customHeight="1" x14ac:dyDescent="0.25">
      <c r="A31" s="484"/>
      <c r="B31" s="484"/>
      <c r="C31" s="484"/>
      <c r="D31" s="484"/>
      <c r="E31" s="484"/>
      <c r="F31" s="484"/>
      <c r="G31" s="484"/>
      <c r="H31" s="273"/>
    </row>
    <row r="32" spans="1:8" ht="12" customHeight="1" x14ac:dyDescent="0.25">
      <c r="A32" s="484"/>
      <c r="B32" s="484"/>
      <c r="C32" s="484"/>
      <c r="D32" s="484"/>
      <c r="E32" s="484"/>
      <c r="F32" s="484"/>
      <c r="G32" s="484"/>
      <c r="H32" s="273"/>
    </row>
    <row r="33" spans="1:8" ht="12" customHeight="1" x14ac:dyDescent="0.25">
      <c r="A33" s="484" t="s">
        <v>371</v>
      </c>
      <c r="B33" s="484"/>
      <c r="C33" s="484"/>
      <c r="D33" s="484"/>
      <c r="E33" s="484"/>
      <c r="F33" s="484"/>
      <c r="G33" s="484"/>
      <c r="H33" s="273"/>
    </row>
    <row r="34" spans="1:8" ht="12" customHeight="1" x14ac:dyDescent="0.25">
      <c r="A34" s="484"/>
      <c r="B34" s="484"/>
      <c r="C34" s="484"/>
      <c r="D34" s="484"/>
      <c r="E34" s="484"/>
      <c r="F34" s="484"/>
      <c r="G34" s="484"/>
      <c r="H34" s="273"/>
    </row>
    <row r="35" spans="1:8" ht="12" customHeight="1" x14ac:dyDescent="0.25">
      <c r="A35" s="484"/>
      <c r="B35" s="484"/>
      <c r="C35" s="484"/>
      <c r="D35" s="484"/>
      <c r="E35" s="484"/>
      <c r="F35" s="484"/>
      <c r="G35" s="484"/>
      <c r="H35" s="273"/>
    </row>
    <row r="36" spans="1:8" ht="12" customHeight="1" x14ac:dyDescent="0.25">
      <c r="A36" s="484"/>
      <c r="B36" s="484"/>
      <c r="C36" s="484"/>
      <c r="D36" s="484"/>
      <c r="E36" s="484"/>
      <c r="F36" s="484"/>
      <c r="G36" s="484"/>
      <c r="H36" s="273"/>
    </row>
    <row r="37" spans="1:8" ht="12" customHeight="1" x14ac:dyDescent="0.25">
      <c r="A37" s="484"/>
      <c r="B37" s="484"/>
      <c r="C37" s="484"/>
      <c r="D37" s="484"/>
      <c r="E37" s="484"/>
      <c r="F37" s="484"/>
      <c r="G37" s="484"/>
      <c r="H37" s="273"/>
    </row>
    <row r="38" spans="1:8" ht="12" customHeight="1" x14ac:dyDescent="0.25">
      <c r="A38" s="484"/>
      <c r="B38" s="484"/>
      <c r="C38" s="484"/>
      <c r="D38" s="484"/>
      <c r="E38" s="484"/>
      <c r="F38" s="484"/>
      <c r="G38" s="484"/>
      <c r="H38" s="273"/>
    </row>
    <row r="39" spans="1:8" ht="12" customHeight="1" x14ac:dyDescent="0.25">
      <c r="A39" s="484"/>
      <c r="B39" s="484"/>
      <c r="C39" s="484"/>
      <c r="D39" s="484"/>
      <c r="E39" s="484"/>
      <c r="F39" s="484"/>
      <c r="G39" s="484"/>
      <c r="H39" s="273"/>
    </row>
    <row r="40" spans="1:8" ht="12" customHeight="1" x14ac:dyDescent="0.25">
      <c r="A40" s="484"/>
      <c r="B40" s="484"/>
      <c r="C40" s="484"/>
      <c r="D40" s="484"/>
      <c r="E40" s="484"/>
      <c r="F40" s="484"/>
      <c r="G40" s="484"/>
      <c r="H40" s="273"/>
    </row>
    <row r="41" spans="1:8" ht="12" customHeight="1" x14ac:dyDescent="0.25">
      <c r="A41" s="484"/>
      <c r="B41" s="484"/>
      <c r="C41" s="484"/>
      <c r="D41" s="484"/>
      <c r="E41" s="484"/>
      <c r="F41" s="484"/>
      <c r="G41" s="484"/>
      <c r="H41" s="273"/>
    </row>
    <row r="42" spans="1:8" ht="12" customHeight="1" x14ac:dyDescent="0.25">
      <c r="A42" s="484"/>
      <c r="B42" s="484"/>
      <c r="C42" s="484"/>
      <c r="D42" s="484"/>
      <c r="E42" s="484"/>
      <c r="F42" s="484"/>
      <c r="G42" s="484"/>
      <c r="H42" s="273"/>
    </row>
    <row r="43" spans="1:8" ht="12" customHeight="1" x14ac:dyDescent="0.25">
      <c r="A43" s="484"/>
      <c r="B43" s="484"/>
      <c r="C43" s="484"/>
      <c r="D43" s="484"/>
      <c r="E43" s="484"/>
      <c r="F43" s="484"/>
      <c r="G43" s="484"/>
      <c r="H43" s="273"/>
    </row>
    <row r="44" spans="1:8" ht="12" customHeight="1" x14ac:dyDescent="0.25">
      <c r="A44" s="484"/>
      <c r="B44" s="484"/>
      <c r="C44" s="484"/>
      <c r="D44" s="484"/>
      <c r="E44" s="484"/>
      <c r="F44" s="484"/>
      <c r="G44" s="484"/>
      <c r="H44" s="273"/>
    </row>
    <row r="45" spans="1:8" ht="12" customHeight="1" x14ac:dyDescent="0.25">
      <c r="A45" s="484"/>
      <c r="B45" s="484"/>
      <c r="C45" s="484"/>
      <c r="D45" s="484"/>
      <c r="E45" s="484"/>
      <c r="F45" s="484"/>
      <c r="G45" s="484"/>
      <c r="H45" s="273"/>
    </row>
    <row r="46" spans="1:8" ht="12" customHeight="1" x14ac:dyDescent="0.25">
      <c r="A46" s="484" t="s">
        <v>127</v>
      </c>
      <c r="B46" s="484"/>
      <c r="C46" s="484"/>
      <c r="D46" s="484"/>
      <c r="E46" s="484"/>
      <c r="F46" s="484"/>
      <c r="G46" s="484"/>
      <c r="H46" s="273"/>
    </row>
    <row r="47" spans="1:8" ht="12" customHeight="1" x14ac:dyDescent="0.25">
      <c r="A47" s="484"/>
      <c r="B47" s="484"/>
      <c r="C47" s="484"/>
      <c r="D47" s="484"/>
      <c r="E47" s="484"/>
      <c r="F47" s="484"/>
      <c r="G47" s="484"/>
      <c r="H47" s="273"/>
    </row>
    <row r="48" spans="1:8" ht="12" customHeight="1" x14ac:dyDescent="0.25">
      <c r="A48" s="484"/>
      <c r="B48" s="484"/>
      <c r="C48" s="484"/>
      <c r="D48" s="484"/>
      <c r="E48" s="484"/>
      <c r="F48" s="484"/>
      <c r="G48" s="484"/>
      <c r="H48" s="273"/>
    </row>
    <row r="49" spans="1:8" ht="12" customHeight="1" x14ac:dyDescent="0.25">
      <c r="A49" s="484"/>
      <c r="B49" s="484"/>
      <c r="C49" s="484"/>
      <c r="D49" s="484"/>
      <c r="E49" s="484"/>
      <c r="F49" s="484"/>
      <c r="G49" s="484"/>
      <c r="H49" s="273"/>
    </row>
    <row r="50" spans="1:8" ht="12" customHeight="1" x14ac:dyDescent="0.25">
      <c r="A50" s="484"/>
      <c r="B50" s="484"/>
      <c r="C50" s="484"/>
      <c r="D50" s="484"/>
      <c r="E50" s="484"/>
      <c r="F50" s="484"/>
      <c r="G50" s="484"/>
      <c r="H50" s="273"/>
    </row>
    <row r="51" spans="1:8" ht="12" customHeight="1" x14ac:dyDescent="0.25">
      <c r="A51" s="484"/>
      <c r="B51" s="484"/>
      <c r="C51" s="484"/>
      <c r="D51" s="484"/>
      <c r="E51" s="484"/>
      <c r="F51" s="484"/>
      <c r="G51" s="484"/>
      <c r="H51" s="273"/>
    </row>
    <row r="52" spans="1:8" ht="12" customHeight="1" x14ac:dyDescent="0.25">
      <c r="A52" s="484"/>
      <c r="B52" s="484"/>
      <c r="C52" s="484"/>
      <c r="D52" s="484"/>
      <c r="E52" s="484"/>
      <c r="F52" s="484"/>
      <c r="G52" s="484"/>
      <c r="H52" s="273"/>
    </row>
    <row r="53" spans="1:8" ht="12" customHeight="1" x14ac:dyDescent="0.25">
      <c r="A53" s="484"/>
      <c r="B53" s="484"/>
      <c r="C53" s="484"/>
      <c r="D53" s="484"/>
      <c r="E53" s="484"/>
      <c r="F53" s="484"/>
      <c r="G53" s="484"/>
      <c r="H53" s="273"/>
    </row>
    <row r="54" spans="1:8" ht="12" customHeight="1" x14ac:dyDescent="0.25">
      <c r="A54" s="484"/>
      <c r="B54" s="484"/>
      <c r="C54" s="484"/>
      <c r="D54" s="484"/>
      <c r="E54" s="484"/>
      <c r="F54" s="484"/>
      <c r="G54" s="484"/>
      <c r="H54" s="273"/>
    </row>
    <row r="55" spans="1:8" ht="12" customHeight="1" x14ac:dyDescent="0.25">
      <c r="A55" s="484" t="s">
        <v>372</v>
      </c>
      <c r="B55" s="484"/>
      <c r="C55" s="484"/>
      <c r="D55" s="484"/>
      <c r="E55" s="484"/>
      <c r="F55" s="484"/>
      <c r="G55" s="484"/>
      <c r="H55" s="273"/>
    </row>
    <row r="56" spans="1:8" ht="12" customHeight="1" x14ac:dyDescent="0.25">
      <c r="A56" s="484"/>
      <c r="B56" s="484"/>
      <c r="C56" s="484"/>
      <c r="D56" s="484"/>
      <c r="E56" s="484"/>
      <c r="F56" s="484"/>
      <c r="G56" s="484"/>
      <c r="H56" s="273"/>
    </row>
    <row r="57" spans="1:8" ht="12" customHeight="1" x14ac:dyDescent="0.25">
      <c r="A57" s="484"/>
      <c r="B57" s="484"/>
      <c r="C57" s="484"/>
      <c r="D57" s="484"/>
      <c r="E57" s="484"/>
      <c r="F57" s="484"/>
      <c r="G57" s="484"/>
      <c r="H57" s="273"/>
    </row>
    <row r="58" spans="1:8" ht="12" customHeight="1" x14ac:dyDescent="0.25">
      <c r="A58" s="484"/>
      <c r="B58" s="484"/>
      <c r="C58" s="484"/>
      <c r="D58" s="484"/>
      <c r="E58" s="484"/>
      <c r="F58" s="484"/>
      <c r="G58" s="484"/>
      <c r="H58" s="273"/>
    </row>
    <row r="59" spans="1:8" ht="12" customHeight="1" x14ac:dyDescent="0.25">
      <c r="A59" s="484"/>
      <c r="B59" s="484"/>
      <c r="C59" s="484"/>
      <c r="D59" s="484"/>
      <c r="E59" s="484"/>
      <c r="F59" s="484"/>
      <c r="G59" s="484"/>
      <c r="H59" s="273"/>
    </row>
    <row r="60" spans="1:8" ht="12" customHeight="1" x14ac:dyDescent="0.25">
      <c r="A60" s="484"/>
      <c r="B60" s="484"/>
      <c r="C60" s="484"/>
      <c r="D60" s="484"/>
      <c r="E60" s="484"/>
      <c r="F60" s="484"/>
      <c r="G60" s="484"/>
      <c r="H60" s="273"/>
    </row>
    <row r="61" spans="1:8" ht="12" customHeight="1" x14ac:dyDescent="0.25">
      <c r="A61" s="484"/>
      <c r="B61" s="484"/>
      <c r="C61" s="484"/>
      <c r="D61" s="484"/>
      <c r="E61" s="484"/>
      <c r="F61" s="484"/>
      <c r="G61" s="484"/>
      <c r="H61" s="273"/>
    </row>
    <row r="62" spans="1:8" ht="12" customHeight="1" x14ac:dyDescent="0.25">
      <c r="A62" s="484"/>
      <c r="B62" s="484"/>
      <c r="C62" s="484"/>
      <c r="D62" s="484"/>
      <c r="E62" s="484"/>
      <c r="F62" s="484"/>
      <c r="G62" s="484"/>
      <c r="H62" s="273"/>
    </row>
    <row r="63" spans="1:8" ht="12" customHeight="1" x14ac:dyDescent="0.25">
      <c r="A63" s="484"/>
      <c r="B63" s="484"/>
      <c r="C63" s="484"/>
      <c r="D63" s="484"/>
      <c r="E63" s="484"/>
      <c r="F63" s="484"/>
      <c r="G63" s="484"/>
      <c r="H63" s="273"/>
    </row>
    <row r="64" spans="1:8" ht="12" customHeight="1" x14ac:dyDescent="0.25">
      <c r="A64" s="484"/>
      <c r="B64" s="484"/>
      <c r="C64" s="484"/>
      <c r="D64" s="484"/>
      <c r="E64" s="484"/>
      <c r="F64" s="484"/>
      <c r="G64" s="484"/>
      <c r="H64" s="273"/>
    </row>
    <row r="65" spans="1:8" ht="12" customHeight="1" x14ac:dyDescent="0.25">
      <c r="A65" s="484"/>
      <c r="B65" s="484"/>
      <c r="C65" s="484"/>
      <c r="D65" s="484"/>
      <c r="E65" s="484"/>
      <c r="F65" s="484"/>
      <c r="G65" s="484"/>
      <c r="H65" s="273"/>
    </row>
    <row r="66" spans="1:8" ht="12" customHeight="1" x14ac:dyDescent="0.25">
      <c r="A66" s="484" t="s">
        <v>373</v>
      </c>
      <c r="B66" s="484"/>
      <c r="C66" s="484"/>
      <c r="D66" s="484"/>
      <c r="E66" s="484"/>
      <c r="F66" s="484"/>
      <c r="G66" s="484"/>
      <c r="H66" s="273"/>
    </row>
    <row r="67" spans="1:8" ht="12" customHeight="1" x14ac:dyDescent="0.25">
      <c r="A67" s="484"/>
      <c r="B67" s="484"/>
      <c r="C67" s="484"/>
      <c r="D67" s="484"/>
      <c r="E67" s="484"/>
      <c r="F67" s="484"/>
      <c r="G67" s="484"/>
      <c r="H67" s="273"/>
    </row>
    <row r="68" spans="1:8" ht="12" customHeight="1" x14ac:dyDescent="0.25">
      <c r="A68" s="484"/>
      <c r="B68" s="484"/>
      <c r="C68" s="484"/>
      <c r="D68" s="484"/>
      <c r="E68" s="484"/>
      <c r="F68" s="484"/>
      <c r="G68" s="484"/>
      <c r="H68" s="273"/>
    </row>
    <row r="69" spans="1:8" ht="12" customHeight="1" x14ac:dyDescent="0.25">
      <c r="A69" s="484"/>
      <c r="B69" s="484"/>
      <c r="C69" s="484"/>
      <c r="D69" s="484"/>
      <c r="E69" s="484"/>
      <c r="F69" s="484"/>
      <c r="G69" s="484"/>
      <c r="H69" s="273"/>
    </row>
    <row r="70" spans="1:8" ht="12" customHeight="1" x14ac:dyDescent="0.25">
      <c r="A70" s="484"/>
      <c r="B70" s="484"/>
      <c r="C70" s="484"/>
      <c r="D70" s="484"/>
      <c r="E70" s="484"/>
      <c r="F70" s="484"/>
      <c r="G70" s="484"/>
      <c r="H70" s="273"/>
    </row>
    <row r="71" spans="1:8" ht="12" customHeight="1" x14ac:dyDescent="0.25">
      <c r="A71" s="484"/>
      <c r="B71" s="484"/>
      <c r="C71" s="484"/>
      <c r="D71" s="484"/>
      <c r="E71" s="484"/>
      <c r="F71" s="484"/>
      <c r="G71" s="484"/>
      <c r="H71" s="273"/>
    </row>
    <row r="72" spans="1:8" ht="12" customHeight="1" x14ac:dyDescent="0.25">
      <c r="A72" s="484"/>
      <c r="B72" s="484"/>
      <c r="C72" s="484"/>
      <c r="D72" s="484"/>
      <c r="E72" s="484"/>
      <c r="F72" s="484"/>
      <c r="G72" s="484"/>
      <c r="H72" s="273"/>
    </row>
    <row r="73" spans="1:8" ht="12" customHeight="1" x14ac:dyDescent="0.25">
      <c r="A73" s="484"/>
      <c r="B73" s="484"/>
      <c r="C73" s="484"/>
      <c r="D73" s="484"/>
      <c r="E73" s="484"/>
      <c r="F73" s="484"/>
      <c r="G73" s="484"/>
      <c r="H73" s="273"/>
    </row>
    <row r="74" spans="1:8" ht="12" customHeight="1" x14ac:dyDescent="0.25">
      <c r="A74" s="484"/>
      <c r="B74" s="484"/>
      <c r="C74" s="484"/>
      <c r="D74" s="484"/>
      <c r="E74" s="484"/>
      <c r="F74" s="484"/>
      <c r="G74" s="484"/>
      <c r="H74" s="273"/>
    </row>
    <row r="75" spans="1:8" ht="12" customHeight="1" x14ac:dyDescent="0.25">
      <c r="A75" s="484"/>
      <c r="B75" s="484"/>
      <c r="C75" s="484"/>
      <c r="D75" s="484"/>
      <c r="E75" s="484"/>
      <c r="F75" s="484"/>
      <c r="G75" s="484"/>
      <c r="H75" s="273"/>
    </row>
    <row r="76" spans="1:8" ht="12" customHeight="1" x14ac:dyDescent="0.25">
      <c r="A76" s="484"/>
      <c r="B76" s="484"/>
      <c r="C76" s="484"/>
      <c r="D76" s="484"/>
      <c r="E76" s="484"/>
      <c r="F76" s="484"/>
      <c r="G76" s="484"/>
      <c r="H76" s="273"/>
    </row>
    <row r="77" spans="1:8" ht="12" customHeight="1" x14ac:dyDescent="0.25">
      <c r="A77" s="484"/>
      <c r="B77" s="484"/>
      <c r="C77" s="484"/>
      <c r="D77" s="484"/>
      <c r="E77" s="484"/>
      <c r="F77" s="484"/>
      <c r="G77" s="484"/>
      <c r="H77" s="273"/>
    </row>
    <row r="78" spans="1:8" ht="12" customHeight="1" x14ac:dyDescent="0.25">
      <c r="A78" s="484"/>
      <c r="B78" s="484"/>
      <c r="C78" s="484"/>
      <c r="D78" s="484"/>
      <c r="E78" s="484"/>
      <c r="F78" s="484"/>
      <c r="G78" s="484"/>
      <c r="H78" s="273"/>
    </row>
    <row r="79" spans="1:8" ht="12" customHeight="1" x14ac:dyDescent="0.25">
      <c r="A79" s="484"/>
      <c r="B79" s="484"/>
      <c r="C79" s="484"/>
      <c r="D79" s="484"/>
      <c r="E79" s="484"/>
      <c r="F79" s="484"/>
      <c r="G79" s="484"/>
      <c r="H79" s="273"/>
    </row>
    <row r="80" spans="1:8" ht="12" customHeight="1" x14ac:dyDescent="0.25">
      <c r="A80" s="484"/>
      <c r="B80" s="484"/>
      <c r="C80" s="484"/>
      <c r="D80" s="484"/>
      <c r="E80" s="484"/>
      <c r="F80" s="484"/>
      <c r="G80" s="484"/>
      <c r="H80" s="273"/>
    </row>
    <row r="81" spans="1:8" ht="12" customHeight="1" x14ac:dyDescent="0.25">
      <c r="A81" s="484" t="s">
        <v>126</v>
      </c>
      <c r="B81" s="484"/>
      <c r="C81" s="484"/>
      <c r="D81" s="484"/>
      <c r="E81" s="484"/>
      <c r="F81" s="484"/>
      <c r="G81" s="484"/>
      <c r="H81" s="273"/>
    </row>
    <row r="82" spans="1:8" ht="12" customHeight="1" x14ac:dyDescent="0.25">
      <c r="A82" s="484"/>
      <c r="B82" s="484"/>
      <c r="C82" s="484"/>
      <c r="D82" s="484"/>
      <c r="E82" s="484"/>
      <c r="F82" s="484"/>
      <c r="G82" s="484"/>
      <c r="H82" s="273"/>
    </row>
    <row r="83" spans="1:8" ht="12" customHeight="1" x14ac:dyDescent="0.25">
      <c r="A83" s="484"/>
      <c r="B83" s="484"/>
      <c r="C83" s="484"/>
      <c r="D83" s="484"/>
      <c r="E83" s="484"/>
      <c r="F83" s="484"/>
      <c r="G83" s="484"/>
      <c r="H83" s="273"/>
    </row>
    <row r="84" spans="1:8" ht="12" customHeight="1" x14ac:dyDescent="0.25">
      <c r="A84" s="484" t="s">
        <v>125</v>
      </c>
      <c r="B84" s="484"/>
      <c r="C84" s="484"/>
      <c r="D84" s="484"/>
      <c r="E84" s="484"/>
      <c r="F84" s="484"/>
      <c r="G84" s="484"/>
      <c r="H84" s="273"/>
    </row>
    <row r="85" spans="1:8" ht="12" customHeight="1" x14ac:dyDescent="0.25">
      <c r="A85" s="484"/>
      <c r="B85" s="484"/>
      <c r="C85" s="484"/>
      <c r="D85" s="484"/>
      <c r="E85" s="484"/>
      <c r="F85" s="484"/>
      <c r="G85" s="484"/>
      <c r="H85" s="273"/>
    </row>
    <row r="86" spans="1:8" ht="12" customHeight="1" x14ac:dyDescent="0.25">
      <c r="A86" s="484"/>
      <c r="B86" s="484"/>
      <c r="C86" s="484"/>
      <c r="D86" s="484"/>
      <c r="E86" s="484"/>
      <c r="F86" s="484"/>
      <c r="G86" s="484"/>
      <c r="H86" s="273"/>
    </row>
    <row r="87" spans="1:8" ht="12" customHeight="1" x14ac:dyDescent="0.25">
      <c r="A87" s="484"/>
      <c r="B87" s="484"/>
      <c r="C87" s="484"/>
      <c r="D87" s="484"/>
      <c r="E87" s="484"/>
      <c r="F87" s="484"/>
      <c r="G87" s="484"/>
      <c r="H87" s="273"/>
    </row>
    <row r="88" spans="1:8" ht="12" customHeight="1" x14ac:dyDescent="0.25">
      <c r="A88" s="484"/>
      <c r="B88" s="484"/>
      <c r="C88" s="484"/>
      <c r="D88" s="484"/>
      <c r="E88" s="484"/>
      <c r="F88" s="484"/>
      <c r="G88" s="484"/>
      <c r="H88" s="273"/>
    </row>
    <row r="89" spans="1:8" ht="12" customHeight="1" x14ac:dyDescent="0.25">
      <c r="A89" s="484"/>
      <c r="B89" s="484"/>
      <c r="C89" s="484"/>
      <c r="D89" s="484"/>
      <c r="E89" s="484"/>
      <c r="F89" s="484"/>
      <c r="G89" s="484"/>
      <c r="H89" s="273"/>
    </row>
    <row r="90" spans="1:8" ht="12" customHeight="1" x14ac:dyDescent="0.25">
      <c r="A90" s="484"/>
      <c r="B90" s="484"/>
      <c r="C90" s="484"/>
      <c r="D90" s="484"/>
      <c r="E90" s="484"/>
      <c r="F90" s="484"/>
      <c r="G90" s="484"/>
      <c r="H90" s="273"/>
    </row>
    <row r="91" spans="1:8" ht="12" customHeight="1" x14ac:dyDescent="0.25">
      <c r="A91" s="484"/>
      <c r="B91" s="484"/>
      <c r="C91" s="484"/>
      <c r="D91" s="484"/>
      <c r="E91" s="484"/>
      <c r="F91" s="484"/>
      <c r="G91" s="484"/>
      <c r="H91" s="273"/>
    </row>
    <row r="92" spans="1:8" ht="12" customHeight="1" x14ac:dyDescent="0.25">
      <c r="A92" s="484"/>
      <c r="B92" s="484"/>
      <c r="C92" s="484"/>
      <c r="D92" s="484"/>
      <c r="E92" s="484"/>
      <c r="F92" s="484"/>
      <c r="G92" s="484"/>
      <c r="H92" s="273"/>
    </row>
    <row r="93" spans="1:8" ht="12" customHeight="1" x14ac:dyDescent="0.25">
      <c r="A93" s="485" t="s">
        <v>124</v>
      </c>
      <c r="B93" s="485"/>
      <c r="C93" s="485"/>
      <c r="D93" s="485"/>
      <c r="E93" s="485"/>
      <c r="F93" s="485"/>
      <c r="G93" s="485"/>
      <c r="H93" s="273"/>
    </row>
    <row r="94" spans="1:8" ht="12" customHeight="1" x14ac:dyDescent="0.25">
      <c r="A94" s="485"/>
      <c r="B94" s="485"/>
      <c r="C94" s="485"/>
      <c r="D94" s="485"/>
      <c r="E94" s="485"/>
      <c r="F94" s="485"/>
      <c r="G94" s="485"/>
      <c r="H94" s="273"/>
    </row>
    <row r="95" spans="1:8" ht="12" customHeight="1" x14ac:dyDescent="0.25">
      <c r="A95" s="486" t="s">
        <v>123</v>
      </c>
      <c r="B95" s="486"/>
      <c r="C95" s="486"/>
      <c r="D95" s="486"/>
      <c r="E95" s="486"/>
      <c r="F95" s="486"/>
      <c r="G95" s="486"/>
      <c r="H95" s="102"/>
    </row>
    <row r="96" spans="1:8" ht="12" customHeight="1" x14ac:dyDescent="0.25">
      <c r="A96" s="486"/>
      <c r="B96" s="486"/>
      <c r="C96" s="486"/>
      <c r="D96" s="486"/>
      <c r="E96" s="486"/>
      <c r="F96" s="486"/>
      <c r="G96" s="486"/>
      <c r="H96" s="102"/>
    </row>
    <row r="97" spans="1:8" ht="12" customHeight="1" x14ac:dyDescent="0.25">
      <c r="A97" s="272"/>
      <c r="B97" s="272"/>
      <c r="C97" s="272"/>
      <c r="D97" s="272"/>
      <c r="E97" s="272"/>
      <c r="F97" s="272"/>
      <c r="G97" s="272"/>
      <c r="H97" s="272"/>
    </row>
  </sheetData>
  <mergeCells count="11">
    <mergeCell ref="A55:G65"/>
    <mergeCell ref="A6:G11"/>
    <mergeCell ref="A12:G20"/>
    <mergeCell ref="A21:G32"/>
    <mergeCell ref="A33:G45"/>
    <mergeCell ref="A46:G54"/>
    <mergeCell ref="A66:G80"/>
    <mergeCell ref="A81:G83"/>
    <mergeCell ref="A84:G92"/>
    <mergeCell ref="A93:G94"/>
    <mergeCell ref="A95:G96"/>
  </mergeCells>
  <hyperlinks>
    <hyperlink ref="A95" r:id="rId1"/>
  </hyperlinks>
  <pageMargins left="0.70866141732283472" right="0.70866141732283472" top="0.78740157480314965" bottom="0.78740157480314965" header="0.31496062992125984" footer="0.31496062992125984"/>
  <pageSetup paperSize="9" fitToHeight="2" orientation="portrait" verticalDpi="0" r:id="rId2"/>
  <rowBreaks count="1" manualBreakCount="1">
    <brk id="54" max="16383"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272"/>
  <sheetViews>
    <sheetView showGridLines="0" zoomScaleNormal="100" workbookViewId="0"/>
  </sheetViews>
  <sheetFormatPr baseColWidth="10" defaultRowHeight="12.75" x14ac:dyDescent="0.2"/>
  <cols>
    <col min="1" max="1" width="1.875" style="368" customWidth="1"/>
    <col min="2" max="2" width="91.125" style="368" customWidth="1"/>
    <col min="3" max="6" width="11" style="368"/>
    <col min="7" max="7" width="4.125" style="368" customWidth="1"/>
    <col min="8" max="256" width="11" style="368"/>
    <col min="257" max="257" width="1.875" style="368" customWidth="1"/>
    <col min="258" max="258" width="91.125" style="368" customWidth="1"/>
    <col min="259" max="262" width="11" style="368"/>
    <col min="263" max="263" width="4.125" style="368" customWidth="1"/>
    <col min="264" max="512" width="11" style="368"/>
    <col min="513" max="513" width="1.875" style="368" customWidth="1"/>
    <col min="514" max="514" width="91.125" style="368" customWidth="1"/>
    <col min="515" max="518" width="11" style="368"/>
    <col min="519" max="519" width="4.125" style="368" customWidth="1"/>
    <col min="520" max="768" width="11" style="368"/>
    <col min="769" max="769" width="1.875" style="368" customWidth="1"/>
    <col min="770" max="770" width="91.125" style="368" customWidth="1"/>
    <col min="771" max="774" width="11" style="368"/>
    <col min="775" max="775" width="4.125" style="368" customWidth="1"/>
    <col min="776" max="1024" width="11" style="368"/>
    <col min="1025" max="1025" width="1.875" style="368" customWidth="1"/>
    <col min="1026" max="1026" width="91.125" style="368" customWidth="1"/>
    <col min="1027" max="1030" width="11" style="368"/>
    <col min="1031" max="1031" width="4.125" style="368" customWidth="1"/>
    <col min="1032" max="1280" width="11" style="368"/>
    <col min="1281" max="1281" width="1.875" style="368" customWidth="1"/>
    <col min="1282" max="1282" width="91.125" style="368" customWidth="1"/>
    <col min="1283" max="1286" width="11" style="368"/>
    <col min="1287" max="1287" width="4.125" style="368" customWidth="1"/>
    <col min="1288" max="1536" width="11" style="368"/>
    <col min="1537" max="1537" width="1.875" style="368" customWidth="1"/>
    <col min="1538" max="1538" width="91.125" style="368" customWidth="1"/>
    <col min="1539" max="1542" width="11" style="368"/>
    <col min="1543" max="1543" width="4.125" style="368" customWidth="1"/>
    <col min="1544" max="1792" width="11" style="368"/>
    <col min="1793" max="1793" width="1.875" style="368" customWidth="1"/>
    <col min="1794" max="1794" width="91.125" style="368" customWidth="1"/>
    <col min="1795" max="1798" width="11" style="368"/>
    <col min="1799" max="1799" width="4.125" style="368" customWidth="1"/>
    <col min="1800" max="2048" width="11" style="368"/>
    <col min="2049" max="2049" width="1.875" style="368" customWidth="1"/>
    <col min="2050" max="2050" width="91.125" style="368" customWidth="1"/>
    <col min="2051" max="2054" width="11" style="368"/>
    <col min="2055" max="2055" width="4.125" style="368" customWidth="1"/>
    <col min="2056" max="2304" width="11" style="368"/>
    <col min="2305" max="2305" width="1.875" style="368" customWidth="1"/>
    <col min="2306" max="2306" width="91.125" style="368" customWidth="1"/>
    <col min="2307" max="2310" width="11" style="368"/>
    <col min="2311" max="2311" width="4.125" style="368" customWidth="1"/>
    <col min="2312" max="2560" width="11" style="368"/>
    <col min="2561" max="2561" width="1.875" style="368" customWidth="1"/>
    <col min="2562" max="2562" width="91.125" style="368" customWidth="1"/>
    <col min="2563" max="2566" width="11" style="368"/>
    <col min="2567" max="2567" width="4.125" style="368" customWidth="1"/>
    <col min="2568" max="2816" width="11" style="368"/>
    <col min="2817" max="2817" width="1.875" style="368" customWidth="1"/>
    <col min="2818" max="2818" width="91.125" style="368" customWidth="1"/>
    <col min="2819" max="2822" width="11" style="368"/>
    <col min="2823" max="2823" width="4.125" style="368" customWidth="1"/>
    <col min="2824" max="3072" width="11" style="368"/>
    <col min="3073" max="3073" width="1.875" style="368" customWidth="1"/>
    <col min="3074" max="3074" width="91.125" style="368" customWidth="1"/>
    <col min="3075" max="3078" width="11" style="368"/>
    <col min="3079" max="3079" width="4.125" style="368" customWidth="1"/>
    <col min="3080" max="3328" width="11" style="368"/>
    <col min="3329" max="3329" width="1.875" style="368" customWidth="1"/>
    <col min="3330" max="3330" width="91.125" style="368" customWidth="1"/>
    <col min="3331" max="3334" width="11" style="368"/>
    <col min="3335" max="3335" width="4.125" style="368" customWidth="1"/>
    <col min="3336" max="3584" width="11" style="368"/>
    <col min="3585" max="3585" width="1.875" style="368" customWidth="1"/>
    <col min="3586" max="3586" width="91.125" style="368" customWidth="1"/>
    <col min="3587" max="3590" width="11" style="368"/>
    <col min="3591" max="3591" width="4.125" style="368" customWidth="1"/>
    <col min="3592" max="3840" width="11" style="368"/>
    <col min="3841" max="3841" width="1.875" style="368" customWidth="1"/>
    <col min="3842" max="3842" width="91.125" style="368" customWidth="1"/>
    <col min="3843" max="3846" width="11" style="368"/>
    <col min="3847" max="3847" width="4.125" style="368" customWidth="1"/>
    <col min="3848" max="4096" width="11" style="368"/>
    <col min="4097" max="4097" width="1.875" style="368" customWidth="1"/>
    <col min="4098" max="4098" width="91.125" style="368" customWidth="1"/>
    <col min="4099" max="4102" width="11" style="368"/>
    <col min="4103" max="4103" width="4.125" style="368" customWidth="1"/>
    <col min="4104" max="4352" width="11" style="368"/>
    <col min="4353" max="4353" width="1.875" style="368" customWidth="1"/>
    <col min="4354" max="4354" width="91.125" style="368" customWidth="1"/>
    <col min="4355" max="4358" width="11" style="368"/>
    <col min="4359" max="4359" width="4.125" style="368" customWidth="1"/>
    <col min="4360" max="4608" width="11" style="368"/>
    <col min="4609" max="4609" width="1.875" style="368" customWidth="1"/>
    <col min="4610" max="4610" width="91.125" style="368" customWidth="1"/>
    <col min="4611" max="4614" width="11" style="368"/>
    <col min="4615" max="4615" width="4.125" style="368" customWidth="1"/>
    <col min="4616" max="4864" width="11" style="368"/>
    <col min="4865" max="4865" width="1.875" style="368" customWidth="1"/>
    <col min="4866" max="4866" width="91.125" style="368" customWidth="1"/>
    <col min="4867" max="4870" width="11" style="368"/>
    <col min="4871" max="4871" width="4.125" style="368" customWidth="1"/>
    <col min="4872" max="5120" width="11" style="368"/>
    <col min="5121" max="5121" width="1.875" style="368" customWidth="1"/>
    <col min="5122" max="5122" width="91.125" style="368" customWidth="1"/>
    <col min="5123" max="5126" width="11" style="368"/>
    <col min="5127" max="5127" width="4.125" style="368" customWidth="1"/>
    <col min="5128" max="5376" width="11" style="368"/>
    <col min="5377" max="5377" width="1.875" style="368" customWidth="1"/>
    <col min="5378" max="5378" width="91.125" style="368" customWidth="1"/>
    <col min="5379" max="5382" width="11" style="368"/>
    <col min="5383" max="5383" width="4.125" style="368" customWidth="1"/>
    <col min="5384" max="5632" width="11" style="368"/>
    <col min="5633" max="5633" width="1.875" style="368" customWidth="1"/>
    <col min="5634" max="5634" width="91.125" style="368" customWidth="1"/>
    <col min="5635" max="5638" width="11" style="368"/>
    <col min="5639" max="5639" width="4.125" style="368" customWidth="1"/>
    <col min="5640" max="5888" width="11" style="368"/>
    <col min="5889" max="5889" width="1.875" style="368" customWidth="1"/>
    <col min="5890" max="5890" width="91.125" style="368" customWidth="1"/>
    <col min="5891" max="5894" width="11" style="368"/>
    <col min="5895" max="5895" width="4.125" style="368" customWidth="1"/>
    <col min="5896" max="6144" width="11" style="368"/>
    <col min="6145" max="6145" width="1.875" style="368" customWidth="1"/>
    <col min="6146" max="6146" width="91.125" style="368" customWidth="1"/>
    <col min="6147" max="6150" width="11" style="368"/>
    <col min="6151" max="6151" width="4.125" style="368" customWidth="1"/>
    <col min="6152" max="6400" width="11" style="368"/>
    <col min="6401" max="6401" width="1.875" style="368" customWidth="1"/>
    <col min="6402" max="6402" width="91.125" style="368" customWidth="1"/>
    <col min="6403" max="6406" width="11" style="368"/>
    <col min="6407" max="6407" width="4.125" style="368" customWidth="1"/>
    <col min="6408" max="6656" width="11" style="368"/>
    <col min="6657" max="6657" width="1.875" style="368" customWidth="1"/>
    <col min="6658" max="6658" width="91.125" style="368" customWidth="1"/>
    <col min="6659" max="6662" width="11" style="368"/>
    <col min="6663" max="6663" width="4.125" style="368" customWidth="1"/>
    <col min="6664" max="6912" width="11" style="368"/>
    <col min="6913" max="6913" width="1.875" style="368" customWidth="1"/>
    <col min="6914" max="6914" width="91.125" style="368" customWidth="1"/>
    <col min="6915" max="6918" width="11" style="368"/>
    <col min="6919" max="6919" width="4.125" style="368" customWidth="1"/>
    <col min="6920" max="7168" width="11" style="368"/>
    <col min="7169" max="7169" width="1.875" style="368" customWidth="1"/>
    <col min="7170" max="7170" width="91.125" style="368" customWidth="1"/>
    <col min="7171" max="7174" width="11" style="368"/>
    <col min="7175" max="7175" width="4.125" style="368" customWidth="1"/>
    <col min="7176" max="7424" width="11" style="368"/>
    <col min="7425" max="7425" width="1.875" style="368" customWidth="1"/>
    <col min="7426" max="7426" width="91.125" style="368" customWidth="1"/>
    <col min="7427" max="7430" width="11" style="368"/>
    <col min="7431" max="7431" width="4.125" style="368" customWidth="1"/>
    <col min="7432" max="7680" width="11" style="368"/>
    <col min="7681" max="7681" width="1.875" style="368" customWidth="1"/>
    <col min="7682" max="7682" width="91.125" style="368" customWidth="1"/>
    <col min="7683" max="7686" width="11" style="368"/>
    <col min="7687" max="7687" width="4.125" style="368" customWidth="1"/>
    <col min="7688" max="7936" width="11" style="368"/>
    <col min="7937" max="7937" width="1.875" style="368" customWidth="1"/>
    <col min="7938" max="7938" width="91.125" style="368" customWidth="1"/>
    <col min="7939" max="7942" width="11" style="368"/>
    <col min="7943" max="7943" width="4.125" style="368" customWidth="1"/>
    <col min="7944" max="8192" width="11" style="368"/>
    <col min="8193" max="8193" width="1.875" style="368" customWidth="1"/>
    <col min="8194" max="8194" width="91.125" style="368" customWidth="1"/>
    <col min="8195" max="8198" width="11" style="368"/>
    <col min="8199" max="8199" width="4.125" style="368" customWidth="1"/>
    <col min="8200" max="8448" width="11" style="368"/>
    <col min="8449" max="8449" width="1.875" style="368" customWidth="1"/>
    <col min="8450" max="8450" width="91.125" style="368" customWidth="1"/>
    <col min="8451" max="8454" width="11" style="368"/>
    <col min="8455" max="8455" width="4.125" style="368" customWidth="1"/>
    <col min="8456" max="8704" width="11" style="368"/>
    <col min="8705" max="8705" width="1.875" style="368" customWidth="1"/>
    <col min="8706" max="8706" width="91.125" style="368" customWidth="1"/>
    <col min="8707" max="8710" width="11" style="368"/>
    <col min="8711" max="8711" width="4.125" style="368" customWidth="1"/>
    <col min="8712" max="8960" width="11" style="368"/>
    <col min="8961" max="8961" width="1.875" style="368" customWidth="1"/>
    <col min="8962" max="8962" width="91.125" style="368" customWidth="1"/>
    <col min="8963" max="8966" width="11" style="368"/>
    <col min="8967" max="8967" width="4.125" style="368" customWidth="1"/>
    <col min="8968" max="9216" width="11" style="368"/>
    <col min="9217" max="9217" width="1.875" style="368" customWidth="1"/>
    <col min="9218" max="9218" width="91.125" style="368" customWidth="1"/>
    <col min="9219" max="9222" width="11" style="368"/>
    <col min="9223" max="9223" width="4.125" style="368" customWidth="1"/>
    <col min="9224" max="9472" width="11" style="368"/>
    <col min="9473" max="9473" width="1.875" style="368" customWidth="1"/>
    <col min="9474" max="9474" width="91.125" style="368" customWidth="1"/>
    <col min="9475" max="9478" width="11" style="368"/>
    <col min="9479" max="9479" width="4.125" style="368" customWidth="1"/>
    <col min="9480" max="9728" width="11" style="368"/>
    <col min="9729" max="9729" width="1.875" style="368" customWidth="1"/>
    <col min="9730" max="9730" width="91.125" style="368" customWidth="1"/>
    <col min="9731" max="9734" width="11" style="368"/>
    <col min="9735" max="9735" width="4.125" style="368" customWidth="1"/>
    <col min="9736" max="9984" width="11" style="368"/>
    <col min="9985" max="9985" width="1.875" style="368" customWidth="1"/>
    <col min="9986" max="9986" width="91.125" style="368" customWidth="1"/>
    <col min="9987" max="9990" width="11" style="368"/>
    <col min="9991" max="9991" width="4.125" style="368" customWidth="1"/>
    <col min="9992" max="10240" width="11" style="368"/>
    <col min="10241" max="10241" width="1.875" style="368" customWidth="1"/>
    <col min="10242" max="10242" width="91.125" style="368" customWidth="1"/>
    <col min="10243" max="10246" width="11" style="368"/>
    <col min="10247" max="10247" width="4.125" style="368" customWidth="1"/>
    <col min="10248" max="10496" width="11" style="368"/>
    <col min="10497" max="10497" width="1.875" style="368" customWidth="1"/>
    <col min="10498" max="10498" width="91.125" style="368" customWidth="1"/>
    <col min="10499" max="10502" width="11" style="368"/>
    <col min="10503" max="10503" width="4.125" style="368" customWidth="1"/>
    <col min="10504" max="10752" width="11" style="368"/>
    <col min="10753" max="10753" width="1.875" style="368" customWidth="1"/>
    <col min="10754" max="10754" width="91.125" style="368" customWidth="1"/>
    <col min="10755" max="10758" width="11" style="368"/>
    <col min="10759" max="10759" width="4.125" style="368" customWidth="1"/>
    <col min="10760" max="11008" width="11" style="368"/>
    <col min="11009" max="11009" width="1.875" style="368" customWidth="1"/>
    <col min="11010" max="11010" width="91.125" style="368" customWidth="1"/>
    <col min="11011" max="11014" width="11" style="368"/>
    <col min="11015" max="11015" width="4.125" style="368" customWidth="1"/>
    <col min="11016" max="11264" width="11" style="368"/>
    <col min="11265" max="11265" width="1.875" style="368" customWidth="1"/>
    <col min="11266" max="11266" width="91.125" style="368" customWidth="1"/>
    <col min="11267" max="11270" width="11" style="368"/>
    <col min="11271" max="11271" width="4.125" style="368" customWidth="1"/>
    <col min="11272" max="11520" width="11" style="368"/>
    <col min="11521" max="11521" width="1.875" style="368" customWidth="1"/>
    <col min="11522" max="11522" width="91.125" style="368" customWidth="1"/>
    <col min="11523" max="11526" width="11" style="368"/>
    <col min="11527" max="11527" width="4.125" style="368" customWidth="1"/>
    <col min="11528" max="11776" width="11" style="368"/>
    <col min="11777" max="11777" width="1.875" style="368" customWidth="1"/>
    <col min="11778" max="11778" width="91.125" style="368" customWidth="1"/>
    <col min="11779" max="11782" width="11" style="368"/>
    <col min="11783" max="11783" width="4.125" style="368" customWidth="1"/>
    <col min="11784" max="12032" width="11" style="368"/>
    <col min="12033" max="12033" width="1.875" style="368" customWidth="1"/>
    <col min="12034" max="12034" width="91.125" style="368" customWidth="1"/>
    <col min="12035" max="12038" width="11" style="368"/>
    <col min="12039" max="12039" width="4.125" style="368" customWidth="1"/>
    <col min="12040" max="12288" width="11" style="368"/>
    <col min="12289" max="12289" width="1.875" style="368" customWidth="1"/>
    <col min="12290" max="12290" width="91.125" style="368" customWidth="1"/>
    <col min="12291" max="12294" width="11" style="368"/>
    <col min="12295" max="12295" width="4.125" style="368" customWidth="1"/>
    <col min="12296" max="12544" width="11" style="368"/>
    <col min="12545" max="12545" width="1.875" style="368" customWidth="1"/>
    <col min="12546" max="12546" width="91.125" style="368" customWidth="1"/>
    <col min="12547" max="12550" width="11" style="368"/>
    <col min="12551" max="12551" width="4.125" style="368" customWidth="1"/>
    <col min="12552" max="12800" width="11" style="368"/>
    <col min="12801" max="12801" width="1.875" style="368" customWidth="1"/>
    <col min="12802" max="12802" width="91.125" style="368" customWidth="1"/>
    <col min="12803" max="12806" width="11" style="368"/>
    <col min="12807" max="12807" width="4.125" style="368" customWidth="1"/>
    <col min="12808" max="13056" width="11" style="368"/>
    <col min="13057" max="13057" width="1.875" style="368" customWidth="1"/>
    <col min="13058" max="13058" width="91.125" style="368" customWidth="1"/>
    <col min="13059" max="13062" width="11" style="368"/>
    <col min="13063" max="13063" width="4.125" style="368" customWidth="1"/>
    <col min="13064" max="13312" width="11" style="368"/>
    <col min="13313" max="13313" width="1.875" style="368" customWidth="1"/>
    <col min="13314" max="13314" width="91.125" style="368" customWidth="1"/>
    <col min="13315" max="13318" width="11" style="368"/>
    <col min="13319" max="13319" width="4.125" style="368" customWidth="1"/>
    <col min="13320" max="13568" width="11" style="368"/>
    <col min="13569" max="13569" width="1.875" style="368" customWidth="1"/>
    <col min="13570" max="13570" width="91.125" style="368" customWidth="1"/>
    <col min="13571" max="13574" width="11" style="368"/>
    <col min="13575" max="13575" width="4.125" style="368" customWidth="1"/>
    <col min="13576" max="13824" width="11" style="368"/>
    <col min="13825" max="13825" width="1.875" style="368" customWidth="1"/>
    <col min="13826" max="13826" width="91.125" style="368" customWidth="1"/>
    <col min="13827" max="13830" width="11" style="368"/>
    <col min="13831" max="13831" width="4.125" style="368" customWidth="1"/>
    <col min="13832" max="14080" width="11" style="368"/>
    <col min="14081" max="14081" width="1.875" style="368" customWidth="1"/>
    <col min="14082" max="14082" width="91.125" style="368" customWidth="1"/>
    <col min="14083" max="14086" width="11" style="368"/>
    <col min="14087" max="14087" width="4.125" style="368" customWidth="1"/>
    <col min="14088" max="14336" width="11" style="368"/>
    <col min="14337" max="14337" width="1.875" style="368" customWidth="1"/>
    <col min="14338" max="14338" width="91.125" style="368" customWidth="1"/>
    <col min="14339" max="14342" width="11" style="368"/>
    <col min="14343" max="14343" width="4.125" style="368" customWidth="1"/>
    <col min="14344" max="14592" width="11" style="368"/>
    <col min="14593" max="14593" width="1.875" style="368" customWidth="1"/>
    <col min="14594" max="14594" width="91.125" style="368" customWidth="1"/>
    <col min="14595" max="14598" width="11" style="368"/>
    <col min="14599" max="14599" width="4.125" style="368" customWidth="1"/>
    <col min="14600" max="14848" width="11" style="368"/>
    <col min="14849" max="14849" width="1.875" style="368" customWidth="1"/>
    <col min="14850" max="14850" width="91.125" style="368" customWidth="1"/>
    <col min="14851" max="14854" width="11" style="368"/>
    <col min="14855" max="14855" width="4.125" style="368" customWidth="1"/>
    <col min="14856" max="15104" width="11" style="368"/>
    <col min="15105" max="15105" width="1.875" style="368" customWidth="1"/>
    <col min="15106" max="15106" width="91.125" style="368" customWidth="1"/>
    <col min="15107" max="15110" width="11" style="368"/>
    <col min="15111" max="15111" width="4.125" style="368" customWidth="1"/>
    <col min="15112" max="15360" width="11" style="368"/>
    <col min="15361" max="15361" width="1.875" style="368" customWidth="1"/>
    <col min="15362" max="15362" width="91.125" style="368" customWidth="1"/>
    <col min="15363" max="15366" width="11" style="368"/>
    <col min="15367" max="15367" width="4.125" style="368" customWidth="1"/>
    <col min="15368" max="15616" width="11" style="368"/>
    <col min="15617" max="15617" width="1.875" style="368" customWidth="1"/>
    <col min="15618" max="15618" width="91.125" style="368" customWidth="1"/>
    <col min="15619" max="15622" width="11" style="368"/>
    <col min="15623" max="15623" width="4.125" style="368" customWidth="1"/>
    <col min="15624" max="15872" width="11" style="368"/>
    <col min="15873" max="15873" width="1.875" style="368" customWidth="1"/>
    <col min="15874" max="15874" width="91.125" style="368" customWidth="1"/>
    <col min="15875" max="15878" width="11" style="368"/>
    <col min="15879" max="15879" width="4.125" style="368" customWidth="1"/>
    <col min="15880" max="16128" width="11" style="368"/>
    <col min="16129" max="16129" width="1.875" style="368" customWidth="1"/>
    <col min="16130" max="16130" width="91.125" style="368" customWidth="1"/>
    <col min="16131" max="16134" width="11" style="368"/>
    <col min="16135" max="16135" width="4.125" style="368" customWidth="1"/>
    <col min="16136" max="16384" width="11" style="368"/>
  </cols>
  <sheetData>
    <row r="1" spans="1:6" ht="39.75" customHeight="1" x14ac:dyDescent="0.2">
      <c r="A1" s="366"/>
      <c r="B1" s="367" t="s">
        <v>109</v>
      </c>
    </row>
    <row r="2" spans="1:6" ht="25.5" customHeight="1" x14ac:dyDescent="0.2">
      <c r="B2" s="369" t="s">
        <v>402</v>
      </c>
    </row>
    <row r="3" spans="1:6" ht="24.95" customHeight="1" x14ac:dyDescent="0.2">
      <c r="A3" s="370"/>
      <c r="B3" s="380" t="s">
        <v>131</v>
      </c>
    </row>
    <row r="4" spans="1:6" ht="24.95" customHeight="1" x14ac:dyDescent="0.2">
      <c r="A4" s="370"/>
      <c r="B4" s="381" t="s">
        <v>403</v>
      </c>
    </row>
    <row r="5" spans="1:6" ht="192" customHeight="1" x14ac:dyDescent="0.2">
      <c r="A5" s="370"/>
      <c r="B5" s="374" t="s">
        <v>404</v>
      </c>
      <c r="C5" s="370"/>
      <c r="D5" s="370"/>
      <c r="E5" s="370"/>
      <c r="F5" s="370"/>
    </row>
    <row r="6" spans="1:6" s="384" customFormat="1" ht="24" x14ac:dyDescent="0.2">
      <c r="A6" s="382"/>
      <c r="B6" s="383" t="s">
        <v>320</v>
      </c>
      <c r="C6" s="382"/>
      <c r="D6" s="382"/>
      <c r="E6" s="382"/>
      <c r="F6" s="382"/>
    </row>
    <row r="7" spans="1:6" x14ac:dyDescent="0.2">
      <c r="A7" s="362"/>
      <c r="B7" s="370"/>
      <c r="C7" s="370"/>
      <c r="D7" s="370"/>
      <c r="E7" s="370"/>
      <c r="F7" s="370"/>
    </row>
    <row r="8" spans="1:6" ht="336.75" x14ac:dyDescent="0.2">
      <c r="A8" s="363"/>
      <c r="B8" s="374" t="s">
        <v>405</v>
      </c>
      <c r="C8" s="370"/>
      <c r="D8" s="370"/>
      <c r="E8" s="370"/>
      <c r="F8" s="370"/>
    </row>
    <row r="9" spans="1:6" s="384" customFormat="1" ht="24" x14ac:dyDescent="0.2">
      <c r="A9" s="382"/>
      <c r="B9" s="385" t="s">
        <v>130</v>
      </c>
      <c r="C9" s="382"/>
      <c r="D9" s="382"/>
      <c r="E9" s="382"/>
      <c r="F9" s="382"/>
    </row>
    <row r="10" spans="1:6" x14ac:dyDescent="0.2">
      <c r="A10" s="370"/>
      <c r="B10" s="370"/>
      <c r="C10" s="370"/>
      <c r="D10" s="370"/>
      <c r="E10" s="370"/>
      <c r="F10" s="370"/>
    </row>
    <row r="11" spans="1:6" x14ac:dyDescent="0.2">
      <c r="A11" s="370"/>
      <c r="B11" s="370"/>
      <c r="C11" s="370"/>
      <c r="D11" s="370"/>
      <c r="E11" s="370"/>
      <c r="F11" s="370"/>
    </row>
    <row r="12" spans="1:6" x14ac:dyDescent="0.2">
      <c r="A12" s="370"/>
      <c r="B12" s="370"/>
      <c r="C12" s="370"/>
      <c r="D12" s="370"/>
      <c r="E12" s="370"/>
      <c r="F12" s="370"/>
    </row>
    <row r="13" spans="1:6" x14ac:dyDescent="0.2">
      <c r="A13" s="370"/>
      <c r="B13" s="370"/>
      <c r="C13" s="370"/>
      <c r="D13" s="370"/>
      <c r="E13" s="370"/>
      <c r="F13" s="370"/>
    </row>
    <row r="14" spans="1:6" x14ac:dyDescent="0.2">
      <c r="A14" s="370"/>
      <c r="B14" s="370"/>
      <c r="C14" s="370"/>
      <c r="D14" s="370"/>
      <c r="E14" s="370"/>
      <c r="F14" s="370"/>
    </row>
    <row r="15" spans="1:6" x14ac:dyDescent="0.2">
      <c r="A15" s="370"/>
      <c r="B15" s="370"/>
      <c r="C15" s="370"/>
      <c r="D15" s="370"/>
      <c r="E15" s="370"/>
      <c r="F15" s="370"/>
    </row>
    <row r="16" spans="1:6" x14ac:dyDescent="0.2">
      <c r="A16" s="364"/>
      <c r="B16" s="364"/>
      <c r="C16" s="364"/>
      <c r="D16" s="364"/>
      <c r="E16" s="364"/>
      <c r="F16" s="364"/>
    </row>
    <row r="17" spans="1:10" x14ac:dyDescent="0.2">
      <c r="A17" s="370"/>
      <c r="B17" s="370"/>
      <c r="C17" s="370"/>
      <c r="D17" s="370"/>
      <c r="E17" s="370"/>
      <c r="F17" s="370"/>
    </row>
    <row r="18" spans="1:10" x14ac:dyDescent="0.2">
      <c r="A18" s="370"/>
      <c r="B18" s="370"/>
      <c r="C18" s="370"/>
      <c r="D18" s="370"/>
      <c r="E18" s="370"/>
      <c r="F18" s="370"/>
    </row>
    <row r="19" spans="1:10" ht="8.1" customHeight="1" x14ac:dyDescent="0.2">
      <c r="A19" s="370"/>
      <c r="B19" s="370"/>
      <c r="C19" s="370"/>
      <c r="D19" s="370"/>
      <c r="E19" s="370"/>
      <c r="F19" s="370"/>
    </row>
    <row r="20" spans="1:10" ht="13.5" customHeight="1" x14ac:dyDescent="0.2">
      <c r="A20" s="370"/>
      <c r="B20" s="370"/>
      <c r="C20" s="370"/>
      <c r="D20" s="370"/>
      <c r="E20" s="370"/>
      <c r="F20" s="370"/>
    </row>
    <row r="21" spans="1:10" x14ac:dyDescent="0.2">
      <c r="A21" s="370"/>
      <c r="B21" s="370"/>
      <c r="C21" s="370"/>
      <c r="D21" s="370"/>
      <c r="E21" s="370"/>
      <c r="F21" s="370"/>
    </row>
    <row r="22" spans="1:10" x14ac:dyDescent="0.2">
      <c r="A22" s="370"/>
      <c r="B22" s="370"/>
      <c r="C22" s="370"/>
      <c r="D22" s="370"/>
      <c r="E22" s="370"/>
      <c r="F22" s="370"/>
      <c r="J22" s="379"/>
    </row>
    <row r="23" spans="1:10" x14ac:dyDescent="0.2">
      <c r="A23" s="370"/>
      <c r="B23" s="370"/>
      <c r="C23" s="370"/>
      <c r="D23" s="370"/>
      <c r="E23" s="370"/>
      <c r="F23" s="370"/>
    </row>
    <row r="24" spans="1:10" x14ac:dyDescent="0.2">
      <c r="A24" s="370"/>
      <c r="B24" s="370"/>
      <c r="C24" s="370"/>
      <c r="D24" s="370"/>
      <c r="E24" s="370"/>
      <c r="F24" s="370"/>
    </row>
    <row r="25" spans="1:10" x14ac:dyDescent="0.2">
      <c r="A25" s="370"/>
      <c r="B25" s="370"/>
      <c r="C25" s="370"/>
      <c r="D25" s="370"/>
      <c r="E25" s="370"/>
      <c r="F25" s="370"/>
    </row>
    <row r="26" spans="1:10" ht="33" customHeight="1" x14ac:dyDescent="0.2">
      <c r="A26" s="370"/>
      <c r="B26" s="370"/>
      <c r="C26" s="370"/>
      <c r="D26" s="370"/>
      <c r="E26" s="370"/>
      <c r="F26" s="370"/>
    </row>
    <row r="27" spans="1:10" ht="16.5" customHeight="1" x14ac:dyDescent="0.2">
      <c r="A27" s="370"/>
      <c r="B27" s="370"/>
      <c r="C27" s="370"/>
      <c r="D27" s="370"/>
      <c r="E27" s="370"/>
      <c r="F27" s="370"/>
    </row>
    <row r="28" spans="1:10" x14ac:dyDescent="0.2">
      <c r="A28" s="370"/>
      <c r="B28" s="370"/>
      <c r="C28" s="370"/>
      <c r="D28" s="370"/>
      <c r="E28" s="370"/>
      <c r="F28" s="370"/>
    </row>
    <row r="29" spans="1:10" x14ac:dyDescent="0.2">
      <c r="A29" s="370"/>
      <c r="B29" s="370"/>
      <c r="C29" s="370"/>
      <c r="D29" s="370"/>
      <c r="E29" s="370"/>
      <c r="F29" s="370"/>
    </row>
    <row r="30" spans="1:10" x14ac:dyDescent="0.2">
      <c r="A30" s="370"/>
      <c r="B30" s="370"/>
      <c r="C30" s="370"/>
      <c r="D30" s="370"/>
      <c r="E30" s="370"/>
      <c r="F30" s="370"/>
    </row>
    <row r="31" spans="1:10" x14ac:dyDescent="0.2">
      <c r="A31" s="370"/>
      <c r="B31" s="370"/>
      <c r="C31" s="370"/>
      <c r="D31" s="370"/>
      <c r="E31" s="370"/>
      <c r="F31" s="370"/>
    </row>
    <row r="32" spans="1:10" x14ac:dyDescent="0.2">
      <c r="A32" s="370"/>
      <c r="B32" s="370"/>
      <c r="C32" s="370"/>
      <c r="D32" s="370"/>
      <c r="E32" s="370"/>
      <c r="F32" s="370"/>
    </row>
    <row r="33" spans="1:6" x14ac:dyDescent="0.2">
      <c r="A33" s="370"/>
      <c r="B33" s="370"/>
      <c r="C33" s="370"/>
      <c r="D33" s="370"/>
      <c r="E33" s="370"/>
      <c r="F33" s="370"/>
    </row>
    <row r="34" spans="1:6" x14ac:dyDescent="0.2">
      <c r="A34" s="370"/>
      <c r="B34" s="370"/>
      <c r="C34" s="370"/>
      <c r="D34" s="370"/>
      <c r="E34" s="370"/>
      <c r="F34" s="370"/>
    </row>
    <row r="35" spans="1:6" x14ac:dyDescent="0.2">
      <c r="A35" s="370"/>
      <c r="B35" s="370"/>
      <c r="C35" s="370"/>
      <c r="D35" s="370"/>
      <c r="E35" s="370"/>
      <c r="F35" s="370"/>
    </row>
    <row r="36" spans="1:6" x14ac:dyDescent="0.2">
      <c r="A36" s="370"/>
      <c r="B36" s="370"/>
      <c r="C36" s="370"/>
      <c r="D36" s="370"/>
      <c r="E36" s="370"/>
      <c r="F36" s="370"/>
    </row>
    <row r="37" spans="1:6" x14ac:dyDescent="0.2">
      <c r="A37" s="370"/>
      <c r="B37" s="370"/>
      <c r="C37" s="370"/>
      <c r="D37" s="370"/>
      <c r="E37" s="370"/>
      <c r="F37" s="370"/>
    </row>
    <row r="38" spans="1:6" x14ac:dyDescent="0.2">
      <c r="A38" s="370"/>
      <c r="B38" s="370"/>
      <c r="C38" s="370"/>
      <c r="D38" s="370"/>
      <c r="E38" s="370"/>
      <c r="F38" s="370"/>
    </row>
    <row r="39" spans="1:6" x14ac:dyDescent="0.2">
      <c r="A39" s="370"/>
      <c r="B39" s="370"/>
      <c r="C39" s="370"/>
      <c r="D39" s="370"/>
      <c r="E39" s="370"/>
      <c r="F39" s="370"/>
    </row>
    <row r="40" spans="1:6" x14ac:dyDescent="0.2">
      <c r="A40" s="370"/>
      <c r="B40" s="370"/>
      <c r="C40" s="370"/>
      <c r="D40" s="370"/>
      <c r="E40" s="370"/>
      <c r="F40" s="370"/>
    </row>
    <row r="41" spans="1:6" x14ac:dyDescent="0.2">
      <c r="A41" s="370"/>
      <c r="B41" s="370"/>
      <c r="C41" s="370"/>
      <c r="D41" s="370"/>
      <c r="E41" s="370"/>
      <c r="F41" s="370"/>
    </row>
    <row r="42" spans="1:6" x14ac:dyDescent="0.2">
      <c r="A42" s="370"/>
      <c r="B42" s="370"/>
      <c r="C42" s="370"/>
      <c r="D42" s="370"/>
      <c r="E42" s="370"/>
      <c r="F42" s="370"/>
    </row>
    <row r="43" spans="1:6" x14ac:dyDescent="0.2">
      <c r="A43" s="370"/>
      <c r="B43" s="370"/>
      <c r="C43" s="370"/>
      <c r="D43" s="370"/>
      <c r="E43" s="370"/>
      <c r="F43" s="370"/>
    </row>
    <row r="44" spans="1:6" x14ac:dyDescent="0.2">
      <c r="A44" s="370"/>
      <c r="B44" s="370"/>
      <c r="C44" s="370"/>
      <c r="D44" s="370"/>
      <c r="E44" s="370"/>
      <c r="F44" s="370"/>
    </row>
    <row r="45" spans="1:6" x14ac:dyDescent="0.2">
      <c r="A45" s="370"/>
      <c r="B45" s="370"/>
      <c r="C45" s="370"/>
      <c r="D45" s="370"/>
      <c r="E45" s="370"/>
      <c r="F45" s="370"/>
    </row>
    <row r="46" spans="1:6" x14ac:dyDescent="0.2">
      <c r="A46" s="370"/>
      <c r="B46" s="370"/>
      <c r="C46" s="370"/>
      <c r="D46" s="370"/>
      <c r="E46" s="370"/>
      <c r="F46" s="370"/>
    </row>
    <row r="47" spans="1:6" x14ac:dyDescent="0.2">
      <c r="A47" s="370"/>
      <c r="B47" s="370"/>
      <c r="C47" s="370"/>
      <c r="D47" s="370"/>
      <c r="E47" s="370"/>
      <c r="F47" s="370"/>
    </row>
    <row r="48" spans="1:6" x14ac:dyDescent="0.2">
      <c r="A48" s="370"/>
      <c r="B48" s="370"/>
      <c r="C48" s="370"/>
      <c r="D48" s="370"/>
      <c r="E48" s="370"/>
      <c r="F48" s="370"/>
    </row>
    <row r="49" spans="1:6" x14ac:dyDescent="0.2">
      <c r="A49" s="370"/>
      <c r="B49" s="370"/>
      <c r="C49" s="370"/>
      <c r="D49" s="370"/>
      <c r="E49" s="370"/>
      <c r="F49" s="370"/>
    </row>
    <row r="50" spans="1:6" x14ac:dyDescent="0.2">
      <c r="A50" s="370"/>
      <c r="B50" s="370"/>
      <c r="C50" s="370"/>
      <c r="D50" s="370"/>
      <c r="E50" s="370"/>
      <c r="F50" s="370"/>
    </row>
    <row r="51" spans="1:6" x14ac:dyDescent="0.2">
      <c r="A51" s="370"/>
      <c r="B51" s="370"/>
      <c r="C51" s="370"/>
      <c r="D51" s="370"/>
      <c r="E51" s="370"/>
      <c r="F51" s="370"/>
    </row>
    <row r="52" spans="1:6" x14ac:dyDescent="0.2">
      <c r="A52" s="370"/>
      <c r="B52" s="370"/>
      <c r="C52" s="370"/>
      <c r="D52" s="370"/>
      <c r="E52" s="370"/>
      <c r="F52" s="370"/>
    </row>
    <row r="53" spans="1:6" x14ac:dyDescent="0.2">
      <c r="A53" s="370"/>
      <c r="B53" s="370"/>
      <c r="C53" s="370"/>
      <c r="D53" s="370"/>
      <c r="E53" s="370"/>
      <c r="F53" s="370"/>
    </row>
    <row r="54" spans="1:6" x14ac:dyDescent="0.2">
      <c r="A54" s="370"/>
      <c r="B54" s="370"/>
      <c r="C54" s="370"/>
      <c r="D54" s="370"/>
      <c r="E54" s="370"/>
      <c r="F54" s="370"/>
    </row>
    <row r="55" spans="1:6" x14ac:dyDescent="0.2">
      <c r="A55" s="370"/>
      <c r="B55" s="370"/>
      <c r="C55" s="370"/>
      <c r="D55" s="370"/>
      <c r="E55" s="370"/>
      <c r="F55" s="370"/>
    </row>
    <row r="56" spans="1:6" x14ac:dyDescent="0.2">
      <c r="A56" s="370"/>
      <c r="B56" s="370"/>
      <c r="C56" s="370"/>
      <c r="D56" s="370"/>
      <c r="E56" s="370"/>
      <c r="F56" s="370"/>
    </row>
    <row r="57" spans="1:6" x14ac:dyDescent="0.2">
      <c r="A57" s="370"/>
      <c r="B57" s="370"/>
      <c r="C57" s="370"/>
      <c r="D57" s="370"/>
      <c r="E57" s="370"/>
      <c r="F57" s="370"/>
    </row>
    <row r="58" spans="1:6" x14ac:dyDescent="0.2">
      <c r="A58" s="370"/>
      <c r="B58" s="370"/>
      <c r="C58" s="370"/>
      <c r="D58" s="370"/>
      <c r="E58" s="370"/>
      <c r="F58" s="370"/>
    </row>
    <row r="59" spans="1:6" x14ac:dyDescent="0.2">
      <c r="A59" s="370"/>
      <c r="B59" s="370"/>
      <c r="C59" s="370"/>
      <c r="D59" s="370"/>
      <c r="E59" s="370"/>
      <c r="F59" s="370"/>
    </row>
    <row r="60" spans="1:6" x14ac:dyDescent="0.2">
      <c r="A60" s="370"/>
      <c r="B60" s="370"/>
      <c r="C60" s="370"/>
      <c r="D60" s="370"/>
      <c r="E60" s="370"/>
      <c r="F60" s="370"/>
    </row>
    <row r="61" spans="1:6" x14ac:dyDescent="0.2">
      <c r="A61" s="370"/>
      <c r="B61" s="370"/>
      <c r="C61" s="370"/>
      <c r="D61" s="370"/>
      <c r="E61" s="370"/>
      <c r="F61" s="370"/>
    </row>
    <row r="62" spans="1:6" x14ac:dyDescent="0.2">
      <c r="A62" s="370"/>
      <c r="B62" s="370"/>
      <c r="C62" s="370"/>
      <c r="D62" s="370"/>
      <c r="E62" s="370"/>
      <c r="F62" s="370"/>
    </row>
    <row r="63" spans="1:6" x14ac:dyDescent="0.2">
      <c r="A63" s="370"/>
      <c r="B63" s="370"/>
      <c r="C63" s="370"/>
      <c r="D63" s="370"/>
      <c r="E63" s="370"/>
      <c r="F63" s="370"/>
    </row>
    <row r="64" spans="1:6" x14ac:dyDescent="0.2">
      <c r="A64" s="370"/>
      <c r="B64" s="370"/>
      <c r="C64" s="370"/>
      <c r="D64" s="370"/>
      <c r="E64" s="370"/>
      <c r="F64" s="370"/>
    </row>
    <row r="65" spans="1:6" x14ac:dyDescent="0.2">
      <c r="A65" s="370"/>
      <c r="B65" s="370"/>
      <c r="C65" s="370"/>
      <c r="D65" s="370"/>
      <c r="E65" s="370"/>
      <c r="F65" s="370"/>
    </row>
    <row r="66" spans="1:6" x14ac:dyDescent="0.2">
      <c r="A66" s="370"/>
      <c r="B66" s="370"/>
      <c r="C66" s="370"/>
      <c r="D66" s="370"/>
      <c r="E66" s="370"/>
      <c r="F66" s="370"/>
    </row>
    <row r="67" spans="1:6" x14ac:dyDescent="0.2">
      <c r="A67" s="370"/>
      <c r="B67" s="370"/>
      <c r="C67" s="370"/>
      <c r="D67" s="370"/>
      <c r="E67" s="370"/>
      <c r="F67" s="370"/>
    </row>
    <row r="68" spans="1:6" x14ac:dyDescent="0.2">
      <c r="A68" s="370"/>
      <c r="B68" s="370"/>
      <c r="C68" s="370"/>
      <c r="D68" s="370"/>
      <c r="E68" s="370"/>
      <c r="F68" s="370"/>
    </row>
    <row r="69" spans="1:6" x14ac:dyDescent="0.2">
      <c r="A69" s="370"/>
      <c r="B69" s="370"/>
      <c r="C69" s="370"/>
      <c r="D69" s="370"/>
      <c r="E69" s="370"/>
      <c r="F69" s="370"/>
    </row>
    <row r="70" spans="1:6" x14ac:dyDescent="0.2">
      <c r="A70" s="370"/>
      <c r="B70" s="370"/>
      <c r="C70" s="370"/>
      <c r="D70" s="370"/>
      <c r="E70" s="370"/>
      <c r="F70" s="370"/>
    </row>
    <row r="71" spans="1:6" x14ac:dyDescent="0.2">
      <c r="A71" s="370"/>
      <c r="B71" s="370"/>
      <c r="C71" s="370"/>
      <c r="D71" s="370"/>
      <c r="E71" s="370"/>
      <c r="F71" s="370"/>
    </row>
    <row r="72" spans="1:6" x14ac:dyDescent="0.2">
      <c r="A72" s="370"/>
      <c r="B72" s="370"/>
      <c r="C72" s="370"/>
      <c r="D72" s="370"/>
      <c r="E72" s="370"/>
      <c r="F72" s="370"/>
    </row>
    <row r="73" spans="1:6" x14ac:dyDescent="0.2">
      <c r="A73" s="370"/>
      <c r="B73" s="370"/>
      <c r="C73" s="370"/>
      <c r="D73" s="370"/>
      <c r="E73" s="370"/>
      <c r="F73" s="370"/>
    </row>
    <row r="74" spans="1:6" x14ac:dyDescent="0.2">
      <c r="A74" s="370"/>
      <c r="B74" s="370"/>
      <c r="C74" s="370"/>
      <c r="D74" s="370"/>
      <c r="E74" s="370"/>
      <c r="F74" s="370"/>
    </row>
    <row r="75" spans="1:6" x14ac:dyDescent="0.2">
      <c r="A75" s="370"/>
      <c r="B75" s="370"/>
      <c r="C75" s="370"/>
      <c r="D75" s="370"/>
      <c r="E75" s="370"/>
      <c r="F75" s="370"/>
    </row>
    <row r="76" spans="1:6" x14ac:dyDescent="0.2">
      <c r="A76" s="370"/>
      <c r="B76" s="370"/>
      <c r="C76" s="370"/>
      <c r="D76" s="370"/>
      <c r="E76" s="370"/>
      <c r="F76" s="370"/>
    </row>
    <row r="77" spans="1:6" x14ac:dyDescent="0.2">
      <c r="A77" s="370"/>
      <c r="B77" s="370"/>
      <c r="C77" s="370"/>
      <c r="D77" s="370"/>
      <c r="E77" s="370"/>
      <c r="F77" s="370"/>
    </row>
    <row r="78" spans="1:6" x14ac:dyDescent="0.2">
      <c r="A78" s="370"/>
      <c r="B78" s="370"/>
      <c r="C78" s="370"/>
      <c r="D78" s="370"/>
      <c r="E78" s="370"/>
      <c r="F78" s="370"/>
    </row>
    <row r="79" spans="1:6" x14ac:dyDescent="0.2">
      <c r="A79" s="370"/>
      <c r="B79" s="370"/>
      <c r="C79" s="370"/>
      <c r="D79" s="370"/>
      <c r="E79" s="370"/>
      <c r="F79" s="370"/>
    </row>
    <row r="80" spans="1:6" x14ac:dyDescent="0.2">
      <c r="A80" s="370"/>
      <c r="B80" s="370"/>
      <c r="C80" s="370"/>
      <c r="D80" s="370"/>
      <c r="E80" s="370"/>
      <c r="F80" s="370"/>
    </row>
    <row r="81" spans="1:6" x14ac:dyDescent="0.2">
      <c r="A81" s="370"/>
      <c r="B81" s="370"/>
      <c r="C81" s="370"/>
      <c r="D81" s="370"/>
      <c r="E81" s="370"/>
      <c r="F81" s="370"/>
    </row>
    <row r="82" spans="1:6" x14ac:dyDescent="0.2">
      <c r="A82" s="370"/>
      <c r="B82" s="370"/>
      <c r="C82" s="370"/>
      <c r="D82" s="370"/>
      <c r="E82" s="370"/>
      <c r="F82" s="370"/>
    </row>
    <row r="83" spans="1:6" x14ac:dyDescent="0.2">
      <c r="A83" s="370"/>
      <c r="B83" s="370"/>
      <c r="C83" s="370"/>
      <c r="D83" s="370"/>
      <c r="E83" s="370"/>
      <c r="F83" s="370"/>
    </row>
    <row r="84" spans="1:6" x14ac:dyDescent="0.2">
      <c r="A84" s="370"/>
      <c r="B84" s="370"/>
      <c r="C84" s="370"/>
      <c r="D84" s="370"/>
      <c r="E84" s="370"/>
      <c r="F84" s="370"/>
    </row>
    <row r="85" spans="1:6" x14ac:dyDescent="0.2">
      <c r="A85" s="370"/>
      <c r="B85" s="370"/>
      <c r="C85" s="370"/>
      <c r="D85" s="370"/>
      <c r="E85" s="370"/>
      <c r="F85" s="370"/>
    </row>
    <row r="86" spans="1:6" x14ac:dyDescent="0.2">
      <c r="A86" s="370"/>
      <c r="B86" s="370"/>
      <c r="C86" s="370"/>
      <c r="D86" s="370"/>
      <c r="E86" s="370"/>
      <c r="F86" s="370"/>
    </row>
    <row r="87" spans="1:6" x14ac:dyDescent="0.2">
      <c r="A87" s="370"/>
      <c r="B87" s="370"/>
      <c r="C87" s="370"/>
      <c r="D87" s="370"/>
      <c r="E87" s="370"/>
      <c r="F87" s="370"/>
    </row>
    <row r="88" spans="1:6" x14ac:dyDescent="0.2">
      <c r="A88" s="370"/>
      <c r="B88" s="370"/>
      <c r="C88" s="370"/>
      <c r="D88" s="370"/>
      <c r="E88" s="370"/>
      <c r="F88" s="370"/>
    </row>
    <row r="89" spans="1:6" x14ac:dyDescent="0.2">
      <c r="A89" s="370"/>
      <c r="B89" s="370"/>
      <c r="C89" s="370"/>
      <c r="D89" s="370"/>
      <c r="E89" s="370"/>
      <c r="F89" s="370"/>
    </row>
    <row r="90" spans="1:6" x14ac:dyDescent="0.2">
      <c r="A90" s="370"/>
      <c r="B90" s="370"/>
      <c r="C90" s="370"/>
      <c r="D90" s="370"/>
      <c r="E90" s="370"/>
      <c r="F90" s="370"/>
    </row>
    <row r="91" spans="1:6" x14ac:dyDescent="0.2">
      <c r="A91" s="370"/>
      <c r="B91" s="370"/>
      <c r="C91" s="370"/>
      <c r="D91" s="370"/>
      <c r="E91" s="370"/>
      <c r="F91" s="370"/>
    </row>
    <row r="92" spans="1:6" x14ac:dyDescent="0.2">
      <c r="A92" s="370"/>
      <c r="B92" s="370"/>
      <c r="C92" s="370"/>
      <c r="D92" s="370"/>
      <c r="E92" s="370"/>
      <c r="F92" s="370"/>
    </row>
    <row r="93" spans="1:6" x14ac:dyDescent="0.2">
      <c r="A93" s="370"/>
      <c r="B93" s="370"/>
      <c r="C93" s="370"/>
      <c r="D93" s="370"/>
      <c r="E93" s="370"/>
      <c r="F93" s="370"/>
    </row>
    <row r="94" spans="1:6" x14ac:dyDescent="0.2">
      <c r="A94" s="370"/>
      <c r="B94" s="370"/>
      <c r="C94" s="370"/>
      <c r="D94" s="370"/>
      <c r="E94" s="370"/>
      <c r="F94" s="370"/>
    </row>
    <row r="95" spans="1:6" x14ac:dyDescent="0.2">
      <c r="A95" s="370"/>
      <c r="B95" s="370"/>
      <c r="C95" s="370"/>
      <c r="D95" s="370"/>
      <c r="E95" s="370"/>
      <c r="F95" s="370"/>
    </row>
    <row r="96" spans="1:6" x14ac:dyDescent="0.2">
      <c r="A96" s="370"/>
      <c r="B96" s="370"/>
      <c r="C96" s="370"/>
      <c r="D96" s="370"/>
      <c r="E96" s="370"/>
      <c r="F96" s="370"/>
    </row>
    <row r="97" spans="1:6" x14ac:dyDescent="0.2">
      <c r="A97" s="370"/>
      <c r="B97" s="370"/>
      <c r="C97" s="370"/>
      <c r="D97" s="370"/>
      <c r="E97" s="370"/>
      <c r="F97" s="370"/>
    </row>
    <row r="98" spans="1:6" x14ac:dyDescent="0.2">
      <c r="A98" s="370"/>
      <c r="B98" s="370"/>
      <c r="C98" s="370"/>
      <c r="D98" s="370"/>
      <c r="E98" s="370"/>
      <c r="F98" s="370"/>
    </row>
    <row r="99" spans="1:6" x14ac:dyDescent="0.2">
      <c r="A99" s="370"/>
      <c r="B99" s="370"/>
      <c r="C99" s="370"/>
      <c r="D99" s="370"/>
      <c r="E99" s="370"/>
      <c r="F99" s="370"/>
    </row>
    <row r="100" spans="1:6" x14ac:dyDescent="0.2">
      <c r="A100" s="370"/>
      <c r="B100" s="370"/>
      <c r="C100" s="370"/>
      <c r="D100" s="370"/>
      <c r="E100" s="370"/>
      <c r="F100" s="370"/>
    </row>
    <row r="101" spans="1:6" x14ac:dyDescent="0.2">
      <c r="A101" s="370"/>
      <c r="B101" s="370"/>
      <c r="C101" s="370"/>
      <c r="D101" s="370"/>
      <c r="E101" s="370"/>
      <c r="F101" s="370"/>
    </row>
    <row r="102" spans="1:6" x14ac:dyDescent="0.2">
      <c r="A102" s="370"/>
      <c r="B102" s="370"/>
      <c r="C102" s="370"/>
      <c r="D102" s="370"/>
      <c r="E102" s="370"/>
      <c r="F102" s="370"/>
    </row>
    <row r="103" spans="1:6" x14ac:dyDescent="0.2">
      <c r="A103" s="370"/>
      <c r="B103" s="370"/>
      <c r="C103" s="370"/>
      <c r="D103" s="370"/>
      <c r="E103" s="370"/>
      <c r="F103" s="370"/>
    </row>
    <row r="104" spans="1:6" x14ac:dyDescent="0.2">
      <c r="A104" s="370"/>
      <c r="B104" s="370"/>
      <c r="C104" s="370"/>
      <c r="D104" s="370"/>
      <c r="E104" s="370"/>
      <c r="F104" s="370"/>
    </row>
    <row r="105" spans="1:6" x14ac:dyDescent="0.2">
      <c r="A105" s="370"/>
      <c r="B105" s="370"/>
      <c r="C105" s="370"/>
      <c r="D105" s="370"/>
      <c r="E105" s="370"/>
      <c r="F105" s="370"/>
    </row>
    <row r="106" spans="1:6" x14ac:dyDescent="0.2">
      <c r="A106" s="370"/>
      <c r="B106" s="370"/>
      <c r="C106" s="370"/>
      <c r="D106" s="370"/>
      <c r="E106" s="370"/>
      <c r="F106" s="370"/>
    </row>
    <row r="107" spans="1:6" x14ac:dyDescent="0.2">
      <c r="A107" s="370"/>
      <c r="B107" s="370"/>
      <c r="C107" s="370"/>
      <c r="D107" s="370"/>
      <c r="E107" s="370"/>
      <c r="F107" s="370"/>
    </row>
    <row r="108" spans="1:6" x14ac:dyDescent="0.2">
      <c r="A108" s="370"/>
      <c r="B108" s="370"/>
      <c r="C108" s="370"/>
      <c r="D108" s="370"/>
      <c r="E108" s="370"/>
      <c r="F108" s="370"/>
    </row>
    <row r="109" spans="1:6" x14ac:dyDescent="0.2">
      <c r="A109" s="370"/>
      <c r="B109" s="370"/>
      <c r="C109" s="370"/>
      <c r="D109" s="370"/>
      <c r="E109" s="370"/>
      <c r="F109" s="370"/>
    </row>
    <row r="110" spans="1:6" x14ac:dyDescent="0.2">
      <c r="A110" s="370"/>
      <c r="B110" s="370"/>
      <c r="C110" s="370"/>
      <c r="D110" s="370"/>
      <c r="E110" s="370"/>
      <c r="F110" s="370"/>
    </row>
    <row r="111" spans="1:6" x14ac:dyDescent="0.2">
      <c r="A111" s="370"/>
      <c r="B111" s="370"/>
      <c r="C111" s="370"/>
      <c r="D111" s="370"/>
      <c r="E111" s="370"/>
      <c r="F111" s="370"/>
    </row>
    <row r="112" spans="1:6" x14ac:dyDescent="0.2">
      <c r="A112" s="370"/>
      <c r="B112" s="370"/>
      <c r="C112" s="370"/>
      <c r="D112" s="370"/>
      <c r="E112" s="370"/>
      <c r="F112" s="370"/>
    </row>
    <row r="113" spans="1:6" x14ac:dyDescent="0.2">
      <c r="A113" s="370"/>
      <c r="B113" s="370"/>
      <c r="C113" s="370"/>
      <c r="D113" s="370"/>
      <c r="E113" s="370"/>
      <c r="F113" s="370"/>
    </row>
    <row r="114" spans="1:6" x14ac:dyDescent="0.2">
      <c r="A114" s="370"/>
      <c r="B114" s="370"/>
      <c r="C114" s="370"/>
      <c r="D114" s="370"/>
      <c r="E114" s="370"/>
      <c r="F114" s="370"/>
    </row>
    <row r="115" spans="1:6" x14ac:dyDescent="0.2">
      <c r="A115" s="370"/>
      <c r="B115" s="370"/>
      <c r="C115" s="370"/>
      <c r="D115" s="370"/>
      <c r="E115" s="370"/>
      <c r="F115" s="370"/>
    </row>
    <row r="116" spans="1:6" x14ac:dyDescent="0.2">
      <c r="A116" s="370"/>
      <c r="B116" s="370"/>
      <c r="C116" s="370"/>
      <c r="D116" s="370"/>
      <c r="E116" s="370"/>
      <c r="F116" s="370"/>
    </row>
    <row r="117" spans="1:6" x14ac:dyDescent="0.2">
      <c r="A117" s="370"/>
      <c r="B117" s="370"/>
      <c r="C117" s="370"/>
      <c r="D117" s="370"/>
      <c r="E117" s="370"/>
      <c r="F117" s="370"/>
    </row>
    <row r="118" spans="1:6" x14ac:dyDescent="0.2">
      <c r="A118" s="370"/>
      <c r="B118" s="370"/>
      <c r="C118" s="370"/>
      <c r="D118" s="370"/>
      <c r="E118" s="370"/>
      <c r="F118" s="370"/>
    </row>
    <row r="119" spans="1:6" x14ac:dyDescent="0.2">
      <c r="A119" s="370"/>
      <c r="B119" s="370"/>
      <c r="C119" s="370"/>
      <c r="D119" s="370"/>
      <c r="E119" s="370"/>
      <c r="F119" s="370"/>
    </row>
    <row r="120" spans="1:6" x14ac:dyDescent="0.2">
      <c r="A120" s="370"/>
      <c r="B120" s="370"/>
      <c r="C120" s="370"/>
      <c r="D120" s="370"/>
      <c r="E120" s="370"/>
      <c r="F120" s="370"/>
    </row>
    <row r="121" spans="1:6" x14ac:dyDescent="0.2">
      <c r="A121" s="370"/>
      <c r="B121" s="370"/>
      <c r="C121" s="370"/>
      <c r="D121" s="370"/>
      <c r="E121" s="370"/>
      <c r="F121" s="370"/>
    </row>
    <row r="122" spans="1:6" x14ac:dyDescent="0.2">
      <c r="A122" s="370"/>
      <c r="B122" s="370"/>
      <c r="C122" s="370"/>
      <c r="D122" s="370"/>
      <c r="E122" s="370"/>
      <c r="F122" s="370"/>
    </row>
    <row r="123" spans="1:6" x14ac:dyDescent="0.2">
      <c r="A123" s="370"/>
      <c r="B123" s="370"/>
      <c r="C123" s="370"/>
      <c r="D123" s="370"/>
      <c r="E123" s="370"/>
      <c r="F123" s="370"/>
    </row>
    <row r="124" spans="1:6" x14ac:dyDescent="0.2">
      <c r="A124" s="370"/>
      <c r="B124" s="370"/>
      <c r="C124" s="370"/>
      <c r="D124" s="370"/>
      <c r="E124" s="370"/>
      <c r="F124" s="370"/>
    </row>
    <row r="125" spans="1:6" x14ac:dyDescent="0.2">
      <c r="A125" s="370"/>
      <c r="B125" s="370"/>
      <c r="C125" s="370"/>
      <c r="D125" s="370"/>
      <c r="E125" s="370"/>
      <c r="F125" s="370"/>
    </row>
    <row r="126" spans="1:6" x14ac:dyDescent="0.2">
      <c r="A126" s="370"/>
      <c r="B126" s="370"/>
      <c r="C126" s="370"/>
      <c r="D126" s="370"/>
      <c r="E126" s="370"/>
      <c r="F126" s="370"/>
    </row>
    <row r="127" spans="1:6" x14ac:dyDescent="0.2">
      <c r="A127" s="370"/>
      <c r="B127" s="370"/>
      <c r="C127" s="370"/>
      <c r="D127" s="370"/>
      <c r="E127" s="370"/>
      <c r="F127" s="370"/>
    </row>
    <row r="128" spans="1:6" x14ac:dyDescent="0.2">
      <c r="A128" s="370"/>
      <c r="B128" s="370"/>
      <c r="C128" s="370"/>
      <c r="D128" s="370"/>
      <c r="E128" s="370"/>
      <c r="F128" s="370"/>
    </row>
    <row r="129" spans="1:6" x14ac:dyDescent="0.2">
      <c r="A129" s="370"/>
      <c r="B129" s="370"/>
      <c r="C129" s="370"/>
      <c r="D129" s="370"/>
      <c r="E129" s="370"/>
      <c r="F129" s="370"/>
    </row>
    <row r="130" spans="1:6" x14ac:dyDescent="0.2">
      <c r="A130" s="370"/>
      <c r="B130" s="370"/>
      <c r="C130" s="370"/>
      <c r="D130" s="370"/>
      <c r="E130" s="370"/>
      <c r="F130" s="370"/>
    </row>
    <row r="131" spans="1:6" x14ac:dyDescent="0.2">
      <c r="A131" s="370"/>
      <c r="B131" s="370"/>
      <c r="C131" s="370"/>
      <c r="D131" s="370"/>
      <c r="E131" s="370"/>
      <c r="F131" s="370"/>
    </row>
    <row r="132" spans="1:6" x14ac:dyDescent="0.2">
      <c r="A132" s="370"/>
      <c r="B132" s="370"/>
      <c r="C132" s="370"/>
      <c r="D132" s="370"/>
      <c r="E132" s="370"/>
      <c r="F132" s="370"/>
    </row>
    <row r="133" spans="1:6" x14ac:dyDescent="0.2">
      <c r="A133" s="370"/>
      <c r="B133" s="370"/>
      <c r="C133" s="370"/>
      <c r="D133" s="370"/>
      <c r="E133" s="370"/>
      <c r="F133" s="370"/>
    </row>
    <row r="134" spans="1:6" x14ac:dyDescent="0.2">
      <c r="A134" s="370"/>
      <c r="B134" s="370"/>
      <c r="C134" s="370"/>
      <c r="D134" s="370"/>
      <c r="E134" s="370"/>
      <c r="F134" s="370"/>
    </row>
    <row r="135" spans="1:6" x14ac:dyDescent="0.2">
      <c r="A135" s="370"/>
      <c r="B135" s="370"/>
      <c r="C135" s="370"/>
      <c r="D135" s="370"/>
      <c r="E135" s="370"/>
      <c r="F135" s="370"/>
    </row>
    <row r="136" spans="1:6" x14ac:dyDescent="0.2">
      <c r="A136" s="370"/>
      <c r="B136" s="370"/>
      <c r="C136" s="370"/>
      <c r="D136" s="370"/>
      <c r="E136" s="370"/>
      <c r="F136" s="370"/>
    </row>
    <row r="137" spans="1:6" x14ac:dyDescent="0.2">
      <c r="A137" s="370"/>
      <c r="B137" s="370"/>
      <c r="C137" s="370"/>
      <c r="D137" s="370"/>
      <c r="E137" s="370"/>
      <c r="F137" s="370"/>
    </row>
    <row r="138" spans="1:6" x14ac:dyDescent="0.2">
      <c r="A138" s="370"/>
      <c r="B138" s="370"/>
      <c r="C138" s="370"/>
      <c r="D138" s="370"/>
      <c r="E138" s="370"/>
      <c r="F138" s="370"/>
    </row>
    <row r="139" spans="1:6" x14ac:dyDescent="0.2">
      <c r="A139" s="370"/>
      <c r="B139" s="370"/>
      <c r="C139" s="370"/>
      <c r="D139" s="370"/>
      <c r="E139" s="370"/>
      <c r="F139" s="370"/>
    </row>
    <row r="140" spans="1:6" x14ac:dyDescent="0.2">
      <c r="A140" s="370"/>
      <c r="B140" s="370"/>
      <c r="C140" s="370"/>
      <c r="D140" s="370"/>
      <c r="E140" s="370"/>
      <c r="F140" s="370"/>
    </row>
    <row r="141" spans="1:6" x14ac:dyDescent="0.2">
      <c r="A141" s="370"/>
      <c r="B141" s="370"/>
      <c r="C141" s="370"/>
      <c r="D141" s="370"/>
      <c r="E141" s="370"/>
      <c r="F141" s="370"/>
    </row>
    <row r="142" spans="1:6" x14ac:dyDescent="0.2">
      <c r="A142" s="370"/>
      <c r="B142" s="370"/>
      <c r="C142" s="370"/>
      <c r="D142" s="370"/>
      <c r="E142" s="370"/>
      <c r="F142" s="370"/>
    </row>
    <row r="143" spans="1:6" x14ac:dyDescent="0.2">
      <c r="A143" s="370"/>
      <c r="B143" s="370"/>
      <c r="C143" s="370"/>
      <c r="D143" s="370"/>
      <c r="E143" s="370"/>
      <c r="F143" s="370"/>
    </row>
    <row r="144" spans="1:6" x14ac:dyDescent="0.2">
      <c r="A144" s="370"/>
      <c r="B144" s="370"/>
      <c r="C144" s="370"/>
      <c r="D144" s="370"/>
      <c r="E144" s="370"/>
      <c r="F144" s="370"/>
    </row>
    <row r="145" spans="1:6" x14ac:dyDescent="0.2">
      <c r="A145" s="370"/>
      <c r="B145" s="370"/>
      <c r="C145" s="370"/>
      <c r="D145" s="370"/>
      <c r="E145" s="370"/>
      <c r="F145" s="370"/>
    </row>
    <row r="146" spans="1:6" x14ac:dyDescent="0.2">
      <c r="A146" s="370"/>
      <c r="B146" s="370"/>
      <c r="C146" s="370"/>
      <c r="D146" s="370"/>
      <c r="E146" s="370"/>
      <c r="F146" s="370"/>
    </row>
    <row r="147" spans="1:6" x14ac:dyDescent="0.2">
      <c r="A147" s="370"/>
      <c r="B147" s="370"/>
      <c r="C147" s="370"/>
      <c r="D147" s="370"/>
      <c r="E147" s="370"/>
      <c r="F147" s="370"/>
    </row>
    <row r="148" spans="1:6" x14ac:dyDescent="0.2">
      <c r="A148" s="370"/>
      <c r="B148" s="370"/>
      <c r="C148" s="370"/>
      <c r="D148" s="370"/>
      <c r="E148" s="370"/>
      <c r="F148" s="370"/>
    </row>
    <row r="149" spans="1:6" x14ac:dyDescent="0.2">
      <c r="A149" s="370"/>
      <c r="B149" s="370"/>
      <c r="C149" s="370"/>
      <c r="D149" s="370"/>
      <c r="E149" s="370"/>
      <c r="F149" s="370"/>
    </row>
    <row r="150" spans="1:6" x14ac:dyDescent="0.2">
      <c r="A150" s="370"/>
      <c r="B150" s="370"/>
      <c r="C150" s="370"/>
      <c r="D150" s="370"/>
      <c r="E150" s="370"/>
      <c r="F150" s="370"/>
    </row>
    <row r="151" spans="1:6" x14ac:dyDescent="0.2">
      <c r="A151" s="370"/>
      <c r="B151" s="370"/>
      <c r="C151" s="370"/>
      <c r="D151" s="370"/>
      <c r="E151" s="370"/>
      <c r="F151" s="370"/>
    </row>
    <row r="152" spans="1:6" x14ac:dyDescent="0.2">
      <c r="A152" s="370"/>
      <c r="B152" s="370"/>
      <c r="C152" s="370"/>
      <c r="D152" s="370"/>
      <c r="E152" s="370"/>
      <c r="F152" s="370"/>
    </row>
    <row r="153" spans="1:6" x14ac:dyDescent="0.2">
      <c r="A153" s="370"/>
      <c r="B153" s="370"/>
      <c r="C153" s="370"/>
      <c r="D153" s="370"/>
      <c r="E153" s="370"/>
      <c r="F153" s="370"/>
    </row>
    <row r="154" spans="1:6" x14ac:dyDescent="0.2">
      <c r="A154" s="370"/>
      <c r="B154" s="370"/>
      <c r="C154" s="370"/>
      <c r="D154" s="370"/>
      <c r="E154" s="370"/>
      <c r="F154" s="370"/>
    </row>
    <row r="155" spans="1:6" x14ac:dyDescent="0.2">
      <c r="A155" s="370"/>
      <c r="B155" s="370"/>
      <c r="C155" s="370"/>
      <c r="D155" s="370"/>
      <c r="E155" s="370"/>
      <c r="F155" s="370"/>
    </row>
    <row r="156" spans="1:6" x14ac:dyDescent="0.2">
      <c r="A156" s="370"/>
      <c r="B156" s="370"/>
      <c r="C156" s="370"/>
      <c r="D156" s="370"/>
      <c r="E156" s="370"/>
      <c r="F156" s="370"/>
    </row>
    <row r="157" spans="1:6" x14ac:dyDescent="0.2">
      <c r="A157" s="370"/>
      <c r="B157" s="370"/>
      <c r="C157" s="370"/>
      <c r="D157" s="370"/>
      <c r="E157" s="370"/>
      <c r="F157" s="370"/>
    </row>
    <row r="158" spans="1:6" x14ac:dyDescent="0.2">
      <c r="A158" s="370"/>
      <c r="B158" s="370"/>
      <c r="C158" s="370"/>
      <c r="D158" s="370"/>
      <c r="E158" s="370"/>
      <c r="F158" s="370"/>
    </row>
    <row r="159" spans="1:6" x14ac:dyDescent="0.2">
      <c r="A159" s="370"/>
      <c r="B159" s="370"/>
      <c r="C159" s="370"/>
      <c r="D159" s="370"/>
      <c r="E159" s="370"/>
      <c r="F159" s="370"/>
    </row>
    <row r="160" spans="1:6" x14ac:dyDescent="0.2">
      <c r="A160" s="370"/>
      <c r="B160" s="370"/>
      <c r="C160" s="370"/>
      <c r="D160" s="370"/>
      <c r="E160" s="370"/>
      <c r="F160" s="370"/>
    </row>
    <row r="161" spans="1:6" x14ac:dyDescent="0.2">
      <c r="A161" s="370"/>
      <c r="B161" s="370"/>
      <c r="C161" s="370"/>
      <c r="D161" s="370"/>
      <c r="E161" s="370"/>
      <c r="F161" s="370"/>
    </row>
    <row r="162" spans="1:6" x14ac:dyDescent="0.2">
      <c r="A162" s="370"/>
      <c r="B162" s="370"/>
      <c r="C162" s="370"/>
      <c r="D162" s="370"/>
      <c r="E162" s="370"/>
      <c r="F162" s="370"/>
    </row>
    <row r="163" spans="1:6" x14ac:dyDescent="0.2">
      <c r="A163" s="370"/>
      <c r="B163" s="370"/>
      <c r="C163" s="370"/>
      <c r="D163" s="370"/>
      <c r="E163" s="370"/>
      <c r="F163" s="370"/>
    </row>
    <row r="164" spans="1:6" x14ac:dyDescent="0.2">
      <c r="A164" s="370"/>
      <c r="B164" s="370"/>
      <c r="C164" s="370"/>
      <c r="D164" s="370"/>
      <c r="E164" s="370"/>
      <c r="F164" s="370"/>
    </row>
    <row r="165" spans="1:6" x14ac:dyDescent="0.2">
      <c r="A165" s="370"/>
      <c r="B165" s="370"/>
      <c r="C165" s="370"/>
      <c r="D165" s="370"/>
      <c r="E165" s="370"/>
      <c r="F165" s="370"/>
    </row>
    <row r="166" spans="1:6" x14ac:dyDescent="0.2">
      <c r="A166" s="370"/>
      <c r="B166" s="370"/>
      <c r="C166" s="370"/>
      <c r="D166" s="370"/>
      <c r="E166" s="370"/>
      <c r="F166" s="370"/>
    </row>
    <row r="167" spans="1:6" x14ac:dyDescent="0.2">
      <c r="A167" s="370"/>
      <c r="B167" s="370"/>
      <c r="C167" s="370"/>
      <c r="D167" s="370"/>
      <c r="E167" s="370"/>
      <c r="F167" s="370"/>
    </row>
    <row r="168" spans="1:6" x14ac:dyDescent="0.2">
      <c r="A168" s="370"/>
      <c r="B168" s="370"/>
      <c r="C168" s="370"/>
      <c r="D168" s="370"/>
      <c r="E168" s="370"/>
      <c r="F168" s="370"/>
    </row>
    <row r="169" spans="1:6" x14ac:dyDescent="0.2">
      <c r="A169" s="370"/>
      <c r="B169" s="370"/>
      <c r="C169" s="370"/>
      <c r="D169" s="370"/>
      <c r="E169" s="370"/>
      <c r="F169" s="370"/>
    </row>
    <row r="170" spans="1:6" x14ac:dyDescent="0.2">
      <c r="A170" s="370"/>
      <c r="B170" s="370"/>
      <c r="C170" s="370"/>
      <c r="D170" s="370"/>
      <c r="E170" s="370"/>
      <c r="F170" s="370"/>
    </row>
    <row r="171" spans="1:6" x14ac:dyDescent="0.2">
      <c r="A171" s="370"/>
      <c r="B171" s="370"/>
      <c r="C171" s="370"/>
      <c r="D171" s="370"/>
      <c r="E171" s="370"/>
      <c r="F171" s="370"/>
    </row>
    <row r="172" spans="1:6" x14ac:dyDescent="0.2">
      <c r="A172" s="370"/>
      <c r="B172" s="370"/>
      <c r="C172" s="370"/>
      <c r="D172" s="370"/>
      <c r="E172" s="370"/>
      <c r="F172" s="370"/>
    </row>
    <row r="173" spans="1:6" x14ac:dyDescent="0.2">
      <c r="A173" s="370"/>
      <c r="B173" s="370"/>
      <c r="C173" s="370"/>
      <c r="D173" s="370"/>
      <c r="E173" s="370"/>
      <c r="F173" s="370"/>
    </row>
    <row r="174" spans="1:6" x14ac:dyDescent="0.2">
      <c r="A174" s="370"/>
      <c r="B174" s="370"/>
      <c r="C174" s="370"/>
      <c r="D174" s="370"/>
      <c r="E174" s="370"/>
      <c r="F174" s="370"/>
    </row>
    <row r="175" spans="1:6" x14ac:dyDescent="0.2">
      <c r="A175" s="370"/>
      <c r="B175" s="370"/>
      <c r="C175" s="370"/>
      <c r="D175" s="370"/>
      <c r="E175" s="370"/>
      <c r="F175" s="370"/>
    </row>
    <row r="176" spans="1:6" x14ac:dyDescent="0.2">
      <c r="A176" s="370"/>
      <c r="B176" s="370"/>
      <c r="C176" s="370"/>
      <c r="D176" s="370"/>
      <c r="E176" s="370"/>
      <c r="F176" s="370"/>
    </row>
    <row r="177" spans="1:6" x14ac:dyDescent="0.2">
      <c r="A177" s="370"/>
      <c r="B177" s="370"/>
      <c r="C177" s="370"/>
      <c r="D177" s="370"/>
      <c r="E177" s="370"/>
      <c r="F177" s="370"/>
    </row>
    <row r="178" spans="1:6" x14ac:dyDescent="0.2">
      <c r="A178" s="370"/>
      <c r="B178" s="370"/>
      <c r="C178" s="370"/>
      <c r="D178" s="370"/>
      <c r="E178" s="370"/>
      <c r="F178" s="370"/>
    </row>
    <row r="179" spans="1:6" x14ac:dyDescent="0.2">
      <c r="A179" s="370"/>
      <c r="B179" s="370"/>
      <c r="C179" s="370"/>
      <c r="D179" s="370"/>
      <c r="E179" s="370"/>
      <c r="F179" s="370"/>
    </row>
    <row r="180" spans="1:6" x14ac:dyDescent="0.2">
      <c r="A180" s="370"/>
      <c r="B180" s="370"/>
      <c r="C180" s="370"/>
      <c r="D180" s="370"/>
      <c r="E180" s="370"/>
      <c r="F180" s="370"/>
    </row>
    <row r="181" spans="1:6" x14ac:dyDescent="0.2">
      <c r="A181" s="370"/>
      <c r="B181" s="370"/>
      <c r="C181" s="370"/>
      <c r="D181" s="370"/>
      <c r="E181" s="370"/>
      <c r="F181" s="370"/>
    </row>
    <row r="182" spans="1:6" x14ac:dyDescent="0.2">
      <c r="A182" s="370"/>
      <c r="B182" s="370"/>
      <c r="C182" s="370"/>
      <c r="D182" s="370"/>
      <c r="E182" s="370"/>
      <c r="F182" s="370"/>
    </row>
    <row r="183" spans="1:6" x14ac:dyDescent="0.2">
      <c r="A183" s="370"/>
      <c r="B183" s="370"/>
      <c r="C183" s="370"/>
      <c r="D183" s="370"/>
      <c r="E183" s="370"/>
      <c r="F183" s="370"/>
    </row>
    <row r="184" spans="1:6" x14ac:dyDescent="0.2">
      <c r="A184" s="370"/>
      <c r="B184" s="370"/>
      <c r="C184" s="370"/>
      <c r="D184" s="370"/>
      <c r="E184" s="370"/>
      <c r="F184" s="370"/>
    </row>
    <row r="185" spans="1:6" x14ac:dyDescent="0.2">
      <c r="A185" s="370"/>
      <c r="B185" s="370"/>
      <c r="C185" s="370"/>
      <c r="D185" s="370"/>
      <c r="E185" s="370"/>
      <c r="F185" s="370"/>
    </row>
    <row r="186" spans="1:6" x14ac:dyDescent="0.2">
      <c r="A186" s="370"/>
      <c r="B186" s="370"/>
      <c r="C186" s="370"/>
      <c r="D186" s="370"/>
      <c r="E186" s="370"/>
      <c r="F186" s="370"/>
    </row>
    <row r="187" spans="1:6" x14ac:dyDescent="0.2">
      <c r="A187" s="370"/>
      <c r="B187" s="370"/>
      <c r="C187" s="370"/>
      <c r="D187" s="370"/>
      <c r="E187" s="370"/>
      <c r="F187" s="370"/>
    </row>
    <row r="188" spans="1:6" x14ac:dyDescent="0.2">
      <c r="A188" s="370"/>
      <c r="B188" s="370"/>
      <c r="C188" s="370"/>
      <c r="D188" s="370"/>
      <c r="E188" s="370"/>
      <c r="F188" s="370"/>
    </row>
    <row r="189" spans="1:6" x14ac:dyDescent="0.2">
      <c r="A189" s="370"/>
      <c r="B189" s="370"/>
      <c r="C189" s="370"/>
      <c r="D189" s="370"/>
      <c r="E189" s="370"/>
      <c r="F189" s="370"/>
    </row>
    <row r="190" spans="1:6" x14ac:dyDescent="0.2">
      <c r="A190" s="370"/>
      <c r="B190" s="370"/>
      <c r="C190" s="370"/>
      <c r="D190" s="370"/>
      <c r="E190" s="370"/>
      <c r="F190" s="370"/>
    </row>
    <row r="191" spans="1:6" x14ac:dyDescent="0.2">
      <c r="A191" s="370"/>
      <c r="B191" s="370"/>
      <c r="C191" s="370"/>
      <c r="D191" s="370"/>
      <c r="E191" s="370"/>
      <c r="F191" s="370"/>
    </row>
    <row r="192" spans="1:6" x14ac:dyDescent="0.2">
      <c r="A192" s="370"/>
      <c r="B192" s="370"/>
      <c r="C192" s="370"/>
      <c r="D192" s="370"/>
      <c r="E192" s="370"/>
      <c r="F192" s="370"/>
    </row>
    <row r="193" spans="1:6" x14ac:dyDescent="0.2">
      <c r="A193" s="370"/>
      <c r="B193" s="370"/>
      <c r="C193" s="370"/>
      <c r="D193" s="370"/>
      <c r="E193" s="370"/>
      <c r="F193" s="370"/>
    </row>
    <row r="194" spans="1:6" x14ac:dyDescent="0.2">
      <c r="A194" s="370"/>
      <c r="B194" s="370"/>
      <c r="C194" s="370"/>
      <c r="D194" s="370"/>
      <c r="E194" s="370"/>
      <c r="F194" s="370"/>
    </row>
    <row r="195" spans="1:6" x14ac:dyDescent="0.2">
      <c r="A195" s="370"/>
      <c r="B195" s="370"/>
      <c r="C195" s="370"/>
      <c r="D195" s="370"/>
      <c r="E195" s="370"/>
      <c r="F195" s="370"/>
    </row>
    <row r="196" spans="1:6" x14ac:dyDescent="0.2">
      <c r="A196" s="370"/>
      <c r="B196" s="370"/>
      <c r="C196" s="370"/>
      <c r="D196" s="370"/>
      <c r="E196" s="370"/>
      <c r="F196" s="370"/>
    </row>
    <row r="197" spans="1:6" x14ac:dyDescent="0.2">
      <c r="A197" s="370"/>
      <c r="B197" s="370"/>
      <c r="C197" s="370"/>
      <c r="D197" s="370"/>
      <c r="E197" s="370"/>
      <c r="F197" s="370"/>
    </row>
    <row r="198" spans="1:6" x14ac:dyDescent="0.2">
      <c r="A198" s="370"/>
      <c r="B198" s="370"/>
      <c r="C198" s="370"/>
      <c r="D198" s="370"/>
      <c r="E198" s="370"/>
      <c r="F198" s="370"/>
    </row>
    <row r="199" spans="1:6" x14ac:dyDescent="0.2">
      <c r="A199" s="370"/>
      <c r="B199" s="370"/>
      <c r="C199" s="370"/>
      <c r="D199" s="370"/>
      <c r="E199" s="370"/>
      <c r="F199" s="370"/>
    </row>
    <row r="200" spans="1:6" x14ac:dyDescent="0.2">
      <c r="A200" s="370"/>
      <c r="B200" s="370"/>
      <c r="C200" s="370"/>
      <c r="D200" s="370"/>
      <c r="E200" s="370"/>
      <c r="F200" s="370"/>
    </row>
    <row r="201" spans="1:6" x14ac:dyDescent="0.2">
      <c r="A201" s="370"/>
      <c r="B201" s="370"/>
      <c r="C201" s="370"/>
      <c r="D201" s="370"/>
      <c r="E201" s="370"/>
      <c r="F201" s="370"/>
    </row>
    <row r="202" spans="1:6" x14ac:dyDescent="0.2">
      <c r="A202" s="370"/>
      <c r="B202" s="370"/>
      <c r="C202" s="370"/>
      <c r="D202" s="370"/>
      <c r="E202" s="370"/>
      <c r="F202" s="370"/>
    </row>
    <row r="203" spans="1:6" x14ac:dyDescent="0.2">
      <c r="A203" s="370"/>
      <c r="B203" s="370"/>
      <c r="C203" s="370"/>
      <c r="D203" s="370"/>
      <c r="E203" s="370"/>
      <c r="F203" s="370"/>
    </row>
    <row r="204" spans="1:6" x14ac:dyDescent="0.2">
      <c r="A204" s="370"/>
      <c r="B204" s="370"/>
      <c r="C204" s="370"/>
      <c r="D204" s="370"/>
      <c r="E204" s="370"/>
      <c r="F204" s="370"/>
    </row>
    <row r="205" spans="1:6" x14ac:dyDescent="0.2">
      <c r="A205" s="370"/>
      <c r="B205" s="370"/>
      <c r="C205" s="370"/>
      <c r="D205" s="370"/>
      <c r="E205" s="370"/>
      <c r="F205" s="370"/>
    </row>
    <row r="206" spans="1:6" x14ac:dyDescent="0.2">
      <c r="A206" s="370"/>
      <c r="B206" s="370"/>
      <c r="C206" s="370"/>
      <c r="D206" s="370"/>
      <c r="E206" s="370"/>
      <c r="F206" s="370"/>
    </row>
    <row r="207" spans="1:6" x14ac:dyDescent="0.2">
      <c r="A207" s="370"/>
      <c r="B207" s="370"/>
      <c r="C207" s="370"/>
      <c r="D207" s="370"/>
      <c r="E207" s="370"/>
      <c r="F207" s="370"/>
    </row>
    <row r="208" spans="1:6" x14ac:dyDescent="0.2">
      <c r="A208" s="370"/>
      <c r="B208" s="370"/>
      <c r="C208" s="370"/>
      <c r="D208" s="370"/>
      <c r="E208" s="370"/>
      <c r="F208" s="370"/>
    </row>
    <row r="209" spans="1:6" x14ac:dyDescent="0.2">
      <c r="A209" s="370"/>
      <c r="B209" s="370"/>
      <c r="C209" s="370"/>
      <c r="D209" s="370"/>
      <c r="E209" s="370"/>
      <c r="F209" s="370"/>
    </row>
    <row r="210" spans="1:6" x14ac:dyDescent="0.2">
      <c r="A210" s="370"/>
      <c r="B210" s="370"/>
      <c r="C210" s="370"/>
      <c r="D210" s="370"/>
      <c r="E210" s="370"/>
      <c r="F210" s="370"/>
    </row>
    <row r="211" spans="1:6" x14ac:dyDescent="0.2">
      <c r="A211" s="370"/>
      <c r="B211" s="370"/>
      <c r="C211" s="370"/>
      <c r="D211" s="370"/>
      <c r="E211" s="370"/>
      <c r="F211" s="370"/>
    </row>
    <row r="212" spans="1:6" x14ac:dyDescent="0.2">
      <c r="A212" s="370"/>
      <c r="B212" s="370"/>
      <c r="C212" s="370"/>
      <c r="D212" s="370"/>
      <c r="E212" s="370"/>
      <c r="F212" s="370"/>
    </row>
    <row r="213" spans="1:6" x14ac:dyDescent="0.2">
      <c r="A213" s="370"/>
      <c r="B213" s="370"/>
      <c r="C213" s="370"/>
      <c r="D213" s="370"/>
      <c r="E213" s="370"/>
      <c r="F213" s="370"/>
    </row>
    <row r="214" spans="1:6" x14ac:dyDescent="0.2">
      <c r="A214" s="370"/>
      <c r="B214" s="370"/>
      <c r="C214" s="370"/>
      <c r="D214" s="370"/>
      <c r="E214" s="370"/>
      <c r="F214" s="370"/>
    </row>
    <row r="215" spans="1:6" x14ac:dyDescent="0.2">
      <c r="A215" s="370"/>
      <c r="B215" s="370"/>
      <c r="C215" s="370"/>
      <c r="D215" s="370"/>
      <c r="E215" s="370"/>
      <c r="F215" s="370"/>
    </row>
    <row r="216" spans="1:6" x14ac:dyDescent="0.2">
      <c r="A216" s="370"/>
      <c r="B216" s="370"/>
      <c r="C216" s="370"/>
      <c r="D216" s="370"/>
      <c r="E216" s="370"/>
      <c r="F216" s="370"/>
    </row>
    <row r="217" spans="1:6" x14ac:dyDescent="0.2">
      <c r="A217" s="370"/>
      <c r="B217" s="370"/>
      <c r="C217" s="370"/>
      <c r="D217" s="370"/>
      <c r="E217" s="370"/>
      <c r="F217" s="370"/>
    </row>
    <row r="218" spans="1:6" x14ac:dyDescent="0.2">
      <c r="A218" s="370"/>
      <c r="B218" s="370"/>
      <c r="C218" s="370"/>
      <c r="D218" s="370"/>
      <c r="E218" s="370"/>
      <c r="F218" s="370"/>
    </row>
    <row r="219" spans="1:6" x14ac:dyDescent="0.2">
      <c r="A219" s="370"/>
      <c r="B219" s="370"/>
      <c r="C219" s="370"/>
      <c r="D219" s="370"/>
      <c r="E219" s="370"/>
      <c r="F219" s="370"/>
    </row>
    <row r="220" spans="1:6" x14ac:dyDescent="0.2">
      <c r="A220" s="370"/>
      <c r="B220" s="370"/>
      <c r="C220" s="370"/>
      <c r="D220" s="370"/>
      <c r="E220" s="370"/>
      <c r="F220" s="370"/>
    </row>
    <row r="221" spans="1:6" x14ac:dyDescent="0.2">
      <c r="A221" s="370"/>
      <c r="B221" s="370"/>
      <c r="C221" s="370"/>
      <c r="D221" s="370"/>
      <c r="E221" s="370"/>
      <c r="F221" s="370"/>
    </row>
    <row r="222" spans="1:6" x14ac:dyDescent="0.2">
      <c r="A222" s="370"/>
      <c r="B222" s="370"/>
      <c r="C222" s="370"/>
      <c r="D222" s="370"/>
      <c r="E222" s="370"/>
      <c r="F222" s="370"/>
    </row>
    <row r="223" spans="1:6" x14ac:dyDescent="0.2">
      <c r="A223" s="370"/>
      <c r="B223" s="370"/>
      <c r="C223" s="370"/>
      <c r="D223" s="370"/>
      <c r="E223" s="370"/>
      <c r="F223" s="370"/>
    </row>
    <row r="224" spans="1:6" x14ac:dyDescent="0.2">
      <c r="A224" s="370"/>
      <c r="B224" s="370"/>
      <c r="C224" s="370"/>
      <c r="D224" s="370"/>
      <c r="E224" s="370"/>
      <c r="F224" s="370"/>
    </row>
    <row r="225" spans="1:6" x14ac:dyDescent="0.2">
      <c r="A225" s="370"/>
      <c r="B225" s="370"/>
      <c r="C225" s="370"/>
      <c r="D225" s="370"/>
      <c r="E225" s="370"/>
      <c r="F225" s="370"/>
    </row>
    <row r="226" spans="1:6" x14ac:dyDescent="0.2">
      <c r="A226" s="370"/>
      <c r="B226" s="370"/>
      <c r="C226" s="370"/>
      <c r="D226" s="370"/>
      <c r="E226" s="370"/>
      <c r="F226" s="370"/>
    </row>
    <row r="227" spans="1:6" x14ac:dyDescent="0.2">
      <c r="A227" s="370"/>
      <c r="B227" s="370"/>
      <c r="C227" s="370"/>
      <c r="D227" s="370"/>
      <c r="E227" s="370"/>
      <c r="F227" s="370"/>
    </row>
    <row r="228" spans="1:6" x14ac:dyDescent="0.2">
      <c r="A228" s="370"/>
      <c r="B228" s="370"/>
      <c r="C228" s="370"/>
      <c r="D228" s="370"/>
      <c r="E228" s="370"/>
      <c r="F228" s="370"/>
    </row>
    <row r="229" spans="1:6" x14ac:dyDescent="0.2">
      <c r="A229" s="370"/>
      <c r="B229" s="370"/>
      <c r="C229" s="370"/>
      <c r="D229" s="370"/>
      <c r="E229" s="370"/>
      <c r="F229" s="370"/>
    </row>
    <row r="230" spans="1:6" x14ac:dyDescent="0.2">
      <c r="A230" s="370"/>
      <c r="B230" s="370"/>
      <c r="C230" s="370"/>
      <c r="D230" s="370"/>
      <c r="E230" s="370"/>
      <c r="F230" s="370"/>
    </row>
    <row r="231" spans="1:6" x14ac:dyDescent="0.2">
      <c r="A231" s="370"/>
      <c r="B231" s="370"/>
      <c r="C231" s="370"/>
      <c r="D231" s="370"/>
      <c r="E231" s="370"/>
      <c r="F231" s="370"/>
    </row>
    <row r="232" spans="1:6" x14ac:dyDescent="0.2">
      <c r="A232" s="370"/>
      <c r="B232" s="370"/>
      <c r="C232" s="370"/>
      <c r="D232" s="370"/>
      <c r="E232" s="370"/>
      <c r="F232" s="370"/>
    </row>
    <row r="233" spans="1:6" x14ac:dyDescent="0.2">
      <c r="A233" s="370"/>
      <c r="B233" s="370"/>
      <c r="C233" s="370"/>
      <c r="D233" s="370"/>
      <c r="E233" s="370"/>
      <c r="F233" s="370"/>
    </row>
    <row r="234" spans="1:6" x14ac:dyDescent="0.2">
      <c r="A234" s="370"/>
      <c r="B234" s="370"/>
      <c r="C234" s="370"/>
      <c r="D234" s="370"/>
      <c r="E234" s="370"/>
      <c r="F234" s="370"/>
    </row>
    <row r="235" spans="1:6" x14ac:dyDescent="0.2">
      <c r="A235" s="370"/>
      <c r="B235" s="370"/>
      <c r="C235" s="370"/>
      <c r="D235" s="370"/>
      <c r="E235" s="370"/>
      <c r="F235" s="370"/>
    </row>
    <row r="236" spans="1:6" x14ac:dyDescent="0.2">
      <c r="A236" s="370"/>
      <c r="B236" s="370"/>
      <c r="C236" s="370"/>
      <c r="D236" s="370"/>
      <c r="E236" s="370"/>
      <c r="F236" s="370"/>
    </row>
    <row r="237" spans="1:6" x14ac:dyDescent="0.2">
      <c r="A237" s="370"/>
      <c r="B237" s="370"/>
      <c r="C237" s="370"/>
      <c r="D237" s="370"/>
      <c r="E237" s="370"/>
      <c r="F237" s="370"/>
    </row>
    <row r="238" spans="1:6" x14ac:dyDescent="0.2">
      <c r="A238" s="370"/>
      <c r="B238" s="370"/>
      <c r="C238" s="370"/>
      <c r="D238" s="370"/>
      <c r="E238" s="370"/>
      <c r="F238" s="370"/>
    </row>
    <row r="239" spans="1:6" x14ac:dyDescent="0.2">
      <c r="A239" s="370"/>
      <c r="B239" s="370"/>
      <c r="C239" s="370"/>
      <c r="D239" s="370"/>
      <c r="E239" s="370"/>
      <c r="F239" s="370"/>
    </row>
    <row r="240" spans="1:6" x14ac:dyDescent="0.2">
      <c r="A240" s="370"/>
      <c r="B240" s="370"/>
      <c r="C240" s="370"/>
      <c r="D240" s="370"/>
      <c r="E240" s="370"/>
      <c r="F240" s="370"/>
    </row>
    <row r="241" spans="1:6" x14ac:dyDescent="0.2">
      <c r="A241" s="370"/>
      <c r="B241" s="370"/>
      <c r="C241" s="370"/>
      <c r="D241" s="370"/>
      <c r="E241" s="370"/>
      <c r="F241" s="370"/>
    </row>
    <row r="242" spans="1:6" x14ac:dyDescent="0.2">
      <c r="A242" s="370"/>
      <c r="B242" s="370"/>
      <c r="C242" s="370"/>
      <c r="D242" s="370"/>
      <c r="E242" s="370"/>
      <c r="F242" s="370"/>
    </row>
    <row r="243" spans="1:6" x14ac:dyDescent="0.2">
      <c r="A243" s="370"/>
      <c r="B243" s="370"/>
      <c r="C243" s="370"/>
      <c r="D243" s="370"/>
      <c r="E243" s="370"/>
      <c r="F243" s="370"/>
    </row>
    <row r="244" spans="1:6" x14ac:dyDescent="0.2">
      <c r="A244" s="370"/>
      <c r="B244" s="370"/>
      <c r="C244" s="370"/>
      <c r="D244" s="370"/>
      <c r="E244" s="370"/>
      <c r="F244" s="370"/>
    </row>
    <row r="245" spans="1:6" x14ac:dyDescent="0.2">
      <c r="A245" s="370"/>
      <c r="B245" s="370"/>
      <c r="C245" s="370"/>
      <c r="D245" s="370"/>
      <c r="E245" s="370"/>
      <c r="F245" s="370"/>
    </row>
    <row r="246" spans="1:6" x14ac:dyDescent="0.2">
      <c r="A246" s="370"/>
      <c r="B246" s="370"/>
      <c r="C246" s="370"/>
      <c r="D246" s="370"/>
      <c r="E246" s="370"/>
      <c r="F246" s="370"/>
    </row>
    <row r="247" spans="1:6" x14ac:dyDescent="0.2">
      <c r="A247" s="370"/>
      <c r="B247" s="370"/>
      <c r="C247" s="370"/>
      <c r="D247" s="370"/>
      <c r="E247" s="370"/>
      <c r="F247" s="370"/>
    </row>
    <row r="248" spans="1:6" x14ac:dyDescent="0.2">
      <c r="A248" s="370"/>
      <c r="B248" s="370"/>
      <c r="C248" s="370"/>
      <c r="D248" s="370"/>
      <c r="E248" s="370"/>
      <c r="F248" s="370"/>
    </row>
    <row r="249" spans="1:6" x14ac:dyDescent="0.2">
      <c r="A249" s="370"/>
      <c r="B249" s="370"/>
      <c r="C249" s="370"/>
      <c r="D249" s="370"/>
      <c r="E249" s="370"/>
      <c r="F249" s="370"/>
    </row>
    <row r="250" spans="1:6" x14ac:dyDescent="0.2">
      <c r="A250" s="370"/>
      <c r="B250" s="370"/>
      <c r="C250" s="370"/>
      <c r="D250" s="370"/>
      <c r="E250" s="370"/>
      <c r="F250" s="370"/>
    </row>
    <row r="251" spans="1:6" x14ac:dyDescent="0.2">
      <c r="A251" s="370"/>
      <c r="B251" s="370"/>
      <c r="C251" s="370"/>
      <c r="D251" s="370"/>
      <c r="E251" s="370"/>
      <c r="F251" s="370"/>
    </row>
    <row r="252" spans="1:6" x14ac:dyDescent="0.2">
      <c r="A252" s="370"/>
      <c r="B252" s="370"/>
      <c r="C252" s="370"/>
      <c r="D252" s="370"/>
      <c r="E252" s="370"/>
      <c r="F252" s="370"/>
    </row>
    <row r="253" spans="1:6" x14ac:dyDescent="0.2">
      <c r="A253" s="370"/>
      <c r="B253" s="370"/>
      <c r="C253" s="370"/>
      <c r="D253" s="370"/>
      <c r="E253" s="370"/>
      <c r="F253" s="370"/>
    </row>
    <row r="254" spans="1:6" x14ac:dyDescent="0.2">
      <c r="A254" s="370"/>
      <c r="B254" s="370"/>
      <c r="C254" s="370"/>
      <c r="D254" s="370"/>
      <c r="E254" s="370"/>
      <c r="F254" s="370"/>
    </row>
    <row r="255" spans="1:6" x14ac:dyDescent="0.2">
      <c r="A255" s="370"/>
      <c r="B255" s="370"/>
      <c r="C255" s="370"/>
      <c r="D255" s="370"/>
      <c r="E255" s="370"/>
      <c r="F255" s="370"/>
    </row>
    <row r="256" spans="1:6" x14ac:dyDescent="0.2">
      <c r="A256" s="370"/>
      <c r="B256" s="370"/>
      <c r="C256" s="370"/>
      <c r="D256" s="370"/>
      <c r="E256" s="370"/>
      <c r="F256" s="370"/>
    </row>
    <row r="257" spans="1:6" x14ac:dyDescent="0.2">
      <c r="A257" s="370"/>
      <c r="B257" s="370"/>
      <c r="C257" s="370"/>
      <c r="D257" s="370"/>
      <c r="E257" s="370"/>
      <c r="F257" s="370"/>
    </row>
    <row r="258" spans="1:6" x14ac:dyDescent="0.2">
      <c r="A258" s="370"/>
      <c r="B258" s="370"/>
      <c r="C258" s="370"/>
      <c r="D258" s="370"/>
      <c r="E258" s="370"/>
      <c r="F258" s="370"/>
    </row>
    <row r="259" spans="1:6" x14ac:dyDescent="0.2">
      <c r="A259" s="370"/>
      <c r="B259" s="370"/>
      <c r="C259" s="370"/>
      <c r="D259" s="370"/>
      <c r="E259" s="370"/>
      <c r="F259" s="370"/>
    </row>
    <row r="260" spans="1:6" x14ac:dyDescent="0.2">
      <c r="A260" s="370"/>
      <c r="B260" s="370"/>
      <c r="C260" s="370"/>
      <c r="D260" s="370"/>
      <c r="E260" s="370"/>
      <c r="F260" s="370"/>
    </row>
    <row r="261" spans="1:6" x14ac:dyDescent="0.2">
      <c r="A261" s="370"/>
      <c r="B261" s="370"/>
      <c r="C261" s="370"/>
      <c r="D261" s="370"/>
      <c r="E261" s="370"/>
      <c r="F261" s="370"/>
    </row>
    <row r="262" spans="1:6" x14ac:dyDescent="0.2">
      <c r="A262" s="370"/>
      <c r="B262" s="370"/>
      <c r="C262" s="370"/>
      <c r="D262" s="370"/>
      <c r="E262" s="370"/>
      <c r="F262" s="370"/>
    </row>
    <row r="263" spans="1:6" x14ac:dyDescent="0.2">
      <c r="A263" s="370"/>
      <c r="B263" s="370"/>
      <c r="C263" s="370"/>
      <c r="D263" s="370"/>
      <c r="E263" s="370"/>
      <c r="F263" s="370"/>
    </row>
    <row r="264" spans="1:6" x14ac:dyDescent="0.2">
      <c r="A264" s="370"/>
      <c r="B264" s="370"/>
      <c r="C264" s="370"/>
      <c r="D264" s="370"/>
      <c r="E264" s="370"/>
      <c r="F264" s="370"/>
    </row>
    <row r="265" spans="1:6" x14ac:dyDescent="0.2">
      <c r="A265" s="370"/>
      <c r="B265" s="370"/>
      <c r="C265" s="370"/>
      <c r="D265" s="370"/>
      <c r="E265" s="370"/>
      <c r="F265" s="370"/>
    </row>
    <row r="266" spans="1:6" x14ac:dyDescent="0.2">
      <c r="A266" s="370"/>
      <c r="B266" s="370"/>
      <c r="C266" s="370"/>
      <c r="D266" s="370"/>
      <c r="E266" s="370"/>
      <c r="F266" s="370"/>
    </row>
    <row r="267" spans="1:6" x14ac:dyDescent="0.2">
      <c r="A267" s="370"/>
      <c r="B267" s="370"/>
      <c r="C267" s="370"/>
      <c r="D267" s="370"/>
      <c r="E267" s="370"/>
      <c r="F267" s="370"/>
    </row>
    <row r="268" spans="1:6" x14ac:dyDescent="0.2">
      <c r="A268" s="370"/>
      <c r="B268" s="370"/>
      <c r="C268" s="370"/>
      <c r="D268" s="370"/>
      <c r="E268" s="370"/>
      <c r="F268" s="370"/>
    </row>
    <row r="269" spans="1:6" x14ac:dyDescent="0.2">
      <c r="A269" s="370"/>
      <c r="B269" s="370"/>
      <c r="C269" s="370"/>
      <c r="D269" s="370"/>
      <c r="E269" s="370"/>
      <c r="F269" s="370"/>
    </row>
    <row r="270" spans="1:6" x14ac:dyDescent="0.2">
      <c r="A270" s="370"/>
      <c r="B270" s="370"/>
      <c r="C270" s="370"/>
      <c r="D270" s="370"/>
      <c r="E270" s="370"/>
      <c r="F270" s="370"/>
    </row>
    <row r="271" spans="1:6" x14ac:dyDescent="0.2">
      <c r="A271" s="370"/>
      <c r="B271" s="370"/>
      <c r="C271" s="370"/>
      <c r="D271" s="370"/>
      <c r="E271" s="370"/>
      <c r="F271" s="370"/>
    </row>
    <row r="272" spans="1:6" x14ac:dyDescent="0.2">
      <c r="A272" s="370"/>
      <c r="B272" s="370"/>
      <c r="C272" s="370"/>
      <c r="D272" s="370"/>
      <c r="E272" s="370"/>
      <c r="F272" s="370"/>
    </row>
  </sheetData>
  <hyperlinks>
    <hyperlink ref="B6" r:id="rId1"/>
    <hyperlink ref="B9" r:id="rId2"/>
  </hyperlinks>
  <pageMargins left="0.70866141732283472" right="0.70866141732283472" top="0.78740157480314965" bottom="0.78740157480314965" header="0.31496062992125984" footer="0.31496062992125984"/>
  <pageSetup paperSize="9" scale="83"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285"/>
  <sheetViews>
    <sheetView showGridLines="0" zoomScaleNormal="100" workbookViewId="0"/>
  </sheetViews>
  <sheetFormatPr baseColWidth="10" defaultRowHeight="12.75" x14ac:dyDescent="0.2"/>
  <cols>
    <col min="1" max="1" width="1.25" style="368" customWidth="1"/>
    <col min="2" max="2" width="76.5" style="368" customWidth="1"/>
    <col min="3" max="6" width="11" style="368"/>
    <col min="7" max="7" width="4.125" style="368" customWidth="1"/>
    <col min="8" max="256" width="11" style="368"/>
    <col min="257" max="257" width="1.25" style="368" customWidth="1"/>
    <col min="258" max="258" width="76.5" style="368" customWidth="1"/>
    <col min="259" max="262" width="11" style="368"/>
    <col min="263" max="263" width="4.125" style="368" customWidth="1"/>
    <col min="264" max="512" width="11" style="368"/>
    <col min="513" max="513" width="1.25" style="368" customWidth="1"/>
    <col min="514" max="514" width="76.5" style="368" customWidth="1"/>
    <col min="515" max="518" width="11" style="368"/>
    <col min="519" max="519" width="4.125" style="368" customWidth="1"/>
    <col min="520" max="768" width="11" style="368"/>
    <col min="769" max="769" width="1.25" style="368" customWidth="1"/>
    <col min="770" max="770" width="76.5" style="368" customWidth="1"/>
    <col min="771" max="774" width="11" style="368"/>
    <col min="775" max="775" width="4.125" style="368" customWidth="1"/>
    <col min="776" max="1024" width="11" style="368"/>
    <col min="1025" max="1025" width="1.25" style="368" customWidth="1"/>
    <col min="1026" max="1026" width="76.5" style="368" customWidth="1"/>
    <col min="1027" max="1030" width="11" style="368"/>
    <col min="1031" max="1031" width="4.125" style="368" customWidth="1"/>
    <col min="1032" max="1280" width="11" style="368"/>
    <col min="1281" max="1281" width="1.25" style="368" customWidth="1"/>
    <col min="1282" max="1282" width="76.5" style="368" customWidth="1"/>
    <col min="1283" max="1286" width="11" style="368"/>
    <col min="1287" max="1287" width="4.125" style="368" customWidth="1"/>
    <col min="1288" max="1536" width="11" style="368"/>
    <col min="1537" max="1537" width="1.25" style="368" customWidth="1"/>
    <col min="1538" max="1538" width="76.5" style="368" customWidth="1"/>
    <col min="1539" max="1542" width="11" style="368"/>
    <col min="1543" max="1543" width="4.125" style="368" customWidth="1"/>
    <col min="1544" max="1792" width="11" style="368"/>
    <col min="1793" max="1793" width="1.25" style="368" customWidth="1"/>
    <col min="1794" max="1794" width="76.5" style="368" customWidth="1"/>
    <col min="1795" max="1798" width="11" style="368"/>
    <col min="1799" max="1799" width="4.125" style="368" customWidth="1"/>
    <col min="1800" max="2048" width="11" style="368"/>
    <col min="2049" max="2049" width="1.25" style="368" customWidth="1"/>
    <col min="2050" max="2050" width="76.5" style="368" customWidth="1"/>
    <col min="2051" max="2054" width="11" style="368"/>
    <col min="2055" max="2055" width="4.125" style="368" customWidth="1"/>
    <col min="2056" max="2304" width="11" style="368"/>
    <col min="2305" max="2305" width="1.25" style="368" customWidth="1"/>
    <col min="2306" max="2306" width="76.5" style="368" customWidth="1"/>
    <col min="2307" max="2310" width="11" style="368"/>
    <col min="2311" max="2311" width="4.125" style="368" customWidth="1"/>
    <col min="2312" max="2560" width="11" style="368"/>
    <col min="2561" max="2561" width="1.25" style="368" customWidth="1"/>
    <col min="2562" max="2562" width="76.5" style="368" customWidth="1"/>
    <col min="2563" max="2566" width="11" style="368"/>
    <col min="2567" max="2567" width="4.125" style="368" customWidth="1"/>
    <col min="2568" max="2816" width="11" style="368"/>
    <col min="2817" max="2817" width="1.25" style="368" customWidth="1"/>
    <col min="2818" max="2818" width="76.5" style="368" customWidth="1"/>
    <col min="2819" max="2822" width="11" style="368"/>
    <col min="2823" max="2823" width="4.125" style="368" customWidth="1"/>
    <col min="2824" max="3072" width="11" style="368"/>
    <col min="3073" max="3073" width="1.25" style="368" customWidth="1"/>
    <col min="3074" max="3074" width="76.5" style="368" customWidth="1"/>
    <col min="3075" max="3078" width="11" style="368"/>
    <col min="3079" max="3079" width="4.125" style="368" customWidth="1"/>
    <col min="3080" max="3328" width="11" style="368"/>
    <col min="3329" max="3329" width="1.25" style="368" customWidth="1"/>
    <col min="3330" max="3330" width="76.5" style="368" customWidth="1"/>
    <col min="3331" max="3334" width="11" style="368"/>
    <col min="3335" max="3335" width="4.125" style="368" customWidth="1"/>
    <col min="3336" max="3584" width="11" style="368"/>
    <col min="3585" max="3585" width="1.25" style="368" customWidth="1"/>
    <col min="3586" max="3586" width="76.5" style="368" customWidth="1"/>
    <col min="3587" max="3590" width="11" style="368"/>
    <col min="3591" max="3591" width="4.125" style="368" customWidth="1"/>
    <col min="3592" max="3840" width="11" style="368"/>
    <col min="3841" max="3841" width="1.25" style="368" customWidth="1"/>
    <col min="3842" max="3842" width="76.5" style="368" customWidth="1"/>
    <col min="3843" max="3846" width="11" style="368"/>
    <col min="3847" max="3847" width="4.125" style="368" customWidth="1"/>
    <col min="3848" max="4096" width="11" style="368"/>
    <col min="4097" max="4097" width="1.25" style="368" customWidth="1"/>
    <col min="4098" max="4098" width="76.5" style="368" customWidth="1"/>
    <col min="4099" max="4102" width="11" style="368"/>
    <col min="4103" max="4103" width="4.125" style="368" customWidth="1"/>
    <col min="4104" max="4352" width="11" style="368"/>
    <col min="4353" max="4353" width="1.25" style="368" customWidth="1"/>
    <col min="4354" max="4354" width="76.5" style="368" customWidth="1"/>
    <col min="4355" max="4358" width="11" style="368"/>
    <col min="4359" max="4359" width="4.125" style="368" customWidth="1"/>
    <col min="4360" max="4608" width="11" style="368"/>
    <col min="4609" max="4609" width="1.25" style="368" customWidth="1"/>
    <col min="4610" max="4610" width="76.5" style="368" customWidth="1"/>
    <col min="4611" max="4614" width="11" style="368"/>
    <col min="4615" max="4615" width="4.125" style="368" customWidth="1"/>
    <col min="4616" max="4864" width="11" style="368"/>
    <col min="4865" max="4865" width="1.25" style="368" customWidth="1"/>
    <col min="4866" max="4866" width="76.5" style="368" customWidth="1"/>
    <col min="4867" max="4870" width="11" style="368"/>
    <col min="4871" max="4871" width="4.125" style="368" customWidth="1"/>
    <col min="4872" max="5120" width="11" style="368"/>
    <col min="5121" max="5121" width="1.25" style="368" customWidth="1"/>
    <col min="5122" max="5122" width="76.5" style="368" customWidth="1"/>
    <col min="5123" max="5126" width="11" style="368"/>
    <col min="5127" max="5127" width="4.125" style="368" customWidth="1"/>
    <col min="5128" max="5376" width="11" style="368"/>
    <col min="5377" max="5377" width="1.25" style="368" customWidth="1"/>
    <col min="5378" max="5378" width="76.5" style="368" customWidth="1"/>
    <col min="5379" max="5382" width="11" style="368"/>
    <col min="5383" max="5383" width="4.125" style="368" customWidth="1"/>
    <col min="5384" max="5632" width="11" style="368"/>
    <col min="5633" max="5633" width="1.25" style="368" customWidth="1"/>
    <col min="5634" max="5634" width="76.5" style="368" customWidth="1"/>
    <col min="5635" max="5638" width="11" style="368"/>
    <col min="5639" max="5639" width="4.125" style="368" customWidth="1"/>
    <col min="5640" max="5888" width="11" style="368"/>
    <col min="5889" max="5889" width="1.25" style="368" customWidth="1"/>
    <col min="5890" max="5890" width="76.5" style="368" customWidth="1"/>
    <col min="5891" max="5894" width="11" style="368"/>
    <col min="5895" max="5895" width="4.125" style="368" customWidth="1"/>
    <col min="5896" max="6144" width="11" style="368"/>
    <col min="6145" max="6145" width="1.25" style="368" customWidth="1"/>
    <col min="6146" max="6146" width="76.5" style="368" customWidth="1"/>
    <col min="6147" max="6150" width="11" style="368"/>
    <col min="6151" max="6151" width="4.125" style="368" customWidth="1"/>
    <col min="6152" max="6400" width="11" style="368"/>
    <col min="6401" max="6401" width="1.25" style="368" customWidth="1"/>
    <col min="6402" max="6402" width="76.5" style="368" customWidth="1"/>
    <col min="6403" max="6406" width="11" style="368"/>
    <col min="6407" max="6407" width="4.125" style="368" customWidth="1"/>
    <col min="6408" max="6656" width="11" style="368"/>
    <col min="6657" max="6657" width="1.25" style="368" customWidth="1"/>
    <col min="6658" max="6658" width="76.5" style="368" customWidth="1"/>
    <col min="6659" max="6662" width="11" style="368"/>
    <col min="6663" max="6663" width="4.125" style="368" customWidth="1"/>
    <col min="6664" max="6912" width="11" style="368"/>
    <col min="6913" max="6913" width="1.25" style="368" customWidth="1"/>
    <col min="6914" max="6914" width="76.5" style="368" customWidth="1"/>
    <col min="6915" max="6918" width="11" style="368"/>
    <col min="6919" max="6919" width="4.125" style="368" customWidth="1"/>
    <col min="6920" max="7168" width="11" style="368"/>
    <col min="7169" max="7169" width="1.25" style="368" customWidth="1"/>
    <col min="7170" max="7170" width="76.5" style="368" customWidth="1"/>
    <col min="7171" max="7174" width="11" style="368"/>
    <col min="7175" max="7175" width="4.125" style="368" customWidth="1"/>
    <col min="7176" max="7424" width="11" style="368"/>
    <col min="7425" max="7425" width="1.25" style="368" customWidth="1"/>
    <col min="7426" max="7426" width="76.5" style="368" customWidth="1"/>
    <col min="7427" max="7430" width="11" style="368"/>
    <col min="7431" max="7431" width="4.125" style="368" customWidth="1"/>
    <col min="7432" max="7680" width="11" style="368"/>
    <col min="7681" max="7681" width="1.25" style="368" customWidth="1"/>
    <col min="7682" max="7682" width="76.5" style="368" customWidth="1"/>
    <col min="7683" max="7686" width="11" style="368"/>
    <col min="7687" max="7687" width="4.125" style="368" customWidth="1"/>
    <col min="7688" max="7936" width="11" style="368"/>
    <col min="7937" max="7937" width="1.25" style="368" customWidth="1"/>
    <col min="7938" max="7938" width="76.5" style="368" customWidth="1"/>
    <col min="7939" max="7942" width="11" style="368"/>
    <col min="7943" max="7943" width="4.125" style="368" customWidth="1"/>
    <col min="7944" max="8192" width="11" style="368"/>
    <col min="8193" max="8193" width="1.25" style="368" customWidth="1"/>
    <col min="8194" max="8194" width="76.5" style="368" customWidth="1"/>
    <col min="8195" max="8198" width="11" style="368"/>
    <col min="8199" max="8199" width="4.125" style="368" customWidth="1"/>
    <col min="8200" max="8448" width="11" style="368"/>
    <col min="8449" max="8449" width="1.25" style="368" customWidth="1"/>
    <col min="8450" max="8450" width="76.5" style="368" customWidth="1"/>
    <col min="8451" max="8454" width="11" style="368"/>
    <col min="8455" max="8455" width="4.125" style="368" customWidth="1"/>
    <col min="8456" max="8704" width="11" style="368"/>
    <col min="8705" max="8705" width="1.25" style="368" customWidth="1"/>
    <col min="8706" max="8706" width="76.5" style="368" customWidth="1"/>
    <col min="8707" max="8710" width="11" style="368"/>
    <col min="8711" max="8711" width="4.125" style="368" customWidth="1"/>
    <col min="8712" max="8960" width="11" style="368"/>
    <col min="8961" max="8961" width="1.25" style="368" customWidth="1"/>
    <col min="8962" max="8962" width="76.5" style="368" customWidth="1"/>
    <col min="8963" max="8966" width="11" style="368"/>
    <col min="8967" max="8967" width="4.125" style="368" customWidth="1"/>
    <col min="8968" max="9216" width="11" style="368"/>
    <col min="9217" max="9217" width="1.25" style="368" customWidth="1"/>
    <col min="9218" max="9218" width="76.5" style="368" customWidth="1"/>
    <col min="9219" max="9222" width="11" style="368"/>
    <col min="9223" max="9223" width="4.125" style="368" customWidth="1"/>
    <col min="9224" max="9472" width="11" style="368"/>
    <col min="9473" max="9473" width="1.25" style="368" customWidth="1"/>
    <col min="9474" max="9474" width="76.5" style="368" customWidth="1"/>
    <col min="9475" max="9478" width="11" style="368"/>
    <col min="9479" max="9479" width="4.125" style="368" customWidth="1"/>
    <col min="9480" max="9728" width="11" style="368"/>
    <col min="9729" max="9729" width="1.25" style="368" customWidth="1"/>
    <col min="9730" max="9730" width="76.5" style="368" customWidth="1"/>
    <col min="9731" max="9734" width="11" style="368"/>
    <col min="9735" max="9735" width="4.125" style="368" customWidth="1"/>
    <col min="9736" max="9984" width="11" style="368"/>
    <col min="9985" max="9985" width="1.25" style="368" customWidth="1"/>
    <col min="9986" max="9986" width="76.5" style="368" customWidth="1"/>
    <col min="9987" max="9990" width="11" style="368"/>
    <col min="9991" max="9991" width="4.125" style="368" customWidth="1"/>
    <col min="9992" max="10240" width="11" style="368"/>
    <col min="10241" max="10241" width="1.25" style="368" customWidth="1"/>
    <col min="10242" max="10242" width="76.5" style="368" customWidth="1"/>
    <col min="10243" max="10246" width="11" style="368"/>
    <col min="10247" max="10247" width="4.125" style="368" customWidth="1"/>
    <col min="10248" max="10496" width="11" style="368"/>
    <col min="10497" max="10497" width="1.25" style="368" customWidth="1"/>
    <col min="10498" max="10498" width="76.5" style="368" customWidth="1"/>
    <col min="10499" max="10502" width="11" style="368"/>
    <col min="10503" max="10503" width="4.125" style="368" customWidth="1"/>
    <col min="10504" max="10752" width="11" style="368"/>
    <col min="10753" max="10753" width="1.25" style="368" customWidth="1"/>
    <col min="10754" max="10754" width="76.5" style="368" customWidth="1"/>
    <col min="10755" max="10758" width="11" style="368"/>
    <col min="10759" max="10759" width="4.125" style="368" customWidth="1"/>
    <col min="10760" max="11008" width="11" style="368"/>
    <col min="11009" max="11009" width="1.25" style="368" customWidth="1"/>
    <col min="11010" max="11010" width="76.5" style="368" customWidth="1"/>
    <col min="11011" max="11014" width="11" style="368"/>
    <col min="11015" max="11015" width="4.125" style="368" customWidth="1"/>
    <col min="11016" max="11264" width="11" style="368"/>
    <col min="11265" max="11265" width="1.25" style="368" customWidth="1"/>
    <col min="11266" max="11266" width="76.5" style="368" customWidth="1"/>
    <col min="11267" max="11270" width="11" style="368"/>
    <col min="11271" max="11271" width="4.125" style="368" customWidth="1"/>
    <col min="11272" max="11520" width="11" style="368"/>
    <col min="11521" max="11521" width="1.25" style="368" customWidth="1"/>
    <col min="11522" max="11522" width="76.5" style="368" customWidth="1"/>
    <col min="11523" max="11526" width="11" style="368"/>
    <col min="11527" max="11527" width="4.125" style="368" customWidth="1"/>
    <col min="11528" max="11776" width="11" style="368"/>
    <col min="11777" max="11777" width="1.25" style="368" customWidth="1"/>
    <col min="11778" max="11778" width="76.5" style="368" customWidth="1"/>
    <col min="11779" max="11782" width="11" style="368"/>
    <col min="11783" max="11783" width="4.125" style="368" customWidth="1"/>
    <col min="11784" max="12032" width="11" style="368"/>
    <col min="12033" max="12033" width="1.25" style="368" customWidth="1"/>
    <col min="12034" max="12034" width="76.5" style="368" customWidth="1"/>
    <col min="12035" max="12038" width="11" style="368"/>
    <col min="12039" max="12039" width="4.125" style="368" customWidth="1"/>
    <col min="12040" max="12288" width="11" style="368"/>
    <col min="12289" max="12289" width="1.25" style="368" customWidth="1"/>
    <col min="12290" max="12290" width="76.5" style="368" customWidth="1"/>
    <col min="12291" max="12294" width="11" style="368"/>
    <col min="12295" max="12295" width="4.125" style="368" customWidth="1"/>
    <col min="12296" max="12544" width="11" style="368"/>
    <col min="12545" max="12545" width="1.25" style="368" customWidth="1"/>
    <col min="12546" max="12546" width="76.5" style="368" customWidth="1"/>
    <col min="12547" max="12550" width="11" style="368"/>
    <col min="12551" max="12551" width="4.125" style="368" customWidth="1"/>
    <col min="12552" max="12800" width="11" style="368"/>
    <col min="12801" max="12801" width="1.25" style="368" customWidth="1"/>
    <col min="12802" max="12802" width="76.5" style="368" customWidth="1"/>
    <col min="12803" max="12806" width="11" style="368"/>
    <col min="12807" max="12807" width="4.125" style="368" customWidth="1"/>
    <col min="12808" max="13056" width="11" style="368"/>
    <col min="13057" max="13057" width="1.25" style="368" customWidth="1"/>
    <col min="13058" max="13058" width="76.5" style="368" customWidth="1"/>
    <col min="13059" max="13062" width="11" style="368"/>
    <col min="13063" max="13063" width="4.125" style="368" customWidth="1"/>
    <col min="13064" max="13312" width="11" style="368"/>
    <col min="13313" max="13313" width="1.25" style="368" customWidth="1"/>
    <col min="13314" max="13314" width="76.5" style="368" customWidth="1"/>
    <col min="13315" max="13318" width="11" style="368"/>
    <col min="13319" max="13319" width="4.125" style="368" customWidth="1"/>
    <col min="13320" max="13568" width="11" style="368"/>
    <col min="13569" max="13569" width="1.25" style="368" customWidth="1"/>
    <col min="13570" max="13570" width="76.5" style="368" customWidth="1"/>
    <col min="13571" max="13574" width="11" style="368"/>
    <col min="13575" max="13575" width="4.125" style="368" customWidth="1"/>
    <col min="13576" max="13824" width="11" style="368"/>
    <col min="13825" max="13825" width="1.25" style="368" customWidth="1"/>
    <col min="13826" max="13826" width="76.5" style="368" customWidth="1"/>
    <col min="13827" max="13830" width="11" style="368"/>
    <col min="13831" max="13831" width="4.125" style="368" customWidth="1"/>
    <col min="13832" max="14080" width="11" style="368"/>
    <col min="14081" max="14081" width="1.25" style="368" customWidth="1"/>
    <col min="14082" max="14082" width="76.5" style="368" customWidth="1"/>
    <col min="14083" max="14086" width="11" style="368"/>
    <col min="14087" max="14087" width="4.125" style="368" customWidth="1"/>
    <col min="14088" max="14336" width="11" style="368"/>
    <col min="14337" max="14337" width="1.25" style="368" customWidth="1"/>
    <col min="14338" max="14338" width="76.5" style="368" customWidth="1"/>
    <col min="14339" max="14342" width="11" style="368"/>
    <col min="14343" max="14343" width="4.125" style="368" customWidth="1"/>
    <col min="14344" max="14592" width="11" style="368"/>
    <col min="14593" max="14593" width="1.25" style="368" customWidth="1"/>
    <col min="14594" max="14594" width="76.5" style="368" customWidth="1"/>
    <col min="14595" max="14598" width="11" style="368"/>
    <col min="14599" max="14599" width="4.125" style="368" customWidth="1"/>
    <col min="14600" max="14848" width="11" style="368"/>
    <col min="14849" max="14849" width="1.25" style="368" customWidth="1"/>
    <col min="14850" max="14850" width="76.5" style="368" customWidth="1"/>
    <col min="14851" max="14854" width="11" style="368"/>
    <col min="14855" max="14855" width="4.125" style="368" customWidth="1"/>
    <col min="14856" max="15104" width="11" style="368"/>
    <col min="15105" max="15105" width="1.25" style="368" customWidth="1"/>
    <col min="15106" max="15106" width="76.5" style="368" customWidth="1"/>
    <col min="15107" max="15110" width="11" style="368"/>
    <col min="15111" max="15111" width="4.125" style="368" customWidth="1"/>
    <col min="15112" max="15360" width="11" style="368"/>
    <col min="15361" max="15361" width="1.25" style="368" customWidth="1"/>
    <col min="15362" max="15362" width="76.5" style="368" customWidth="1"/>
    <col min="15363" max="15366" width="11" style="368"/>
    <col min="15367" max="15367" width="4.125" style="368" customWidth="1"/>
    <col min="15368" max="15616" width="11" style="368"/>
    <col min="15617" max="15617" width="1.25" style="368" customWidth="1"/>
    <col min="15618" max="15618" width="76.5" style="368" customWidth="1"/>
    <col min="15619" max="15622" width="11" style="368"/>
    <col min="15623" max="15623" width="4.125" style="368" customWidth="1"/>
    <col min="15624" max="15872" width="11" style="368"/>
    <col min="15873" max="15873" width="1.25" style="368" customWidth="1"/>
    <col min="15874" max="15874" width="76.5" style="368" customWidth="1"/>
    <col min="15875" max="15878" width="11" style="368"/>
    <col min="15879" max="15879" width="4.125" style="368" customWidth="1"/>
    <col min="15880" max="16128" width="11" style="368"/>
    <col min="16129" max="16129" width="1.25" style="368" customWidth="1"/>
    <col min="16130" max="16130" width="76.5" style="368" customWidth="1"/>
    <col min="16131" max="16134" width="11" style="368"/>
    <col min="16135" max="16135" width="4.125" style="368" customWidth="1"/>
    <col min="16136" max="16384" width="11" style="368"/>
  </cols>
  <sheetData>
    <row r="1" spans="1:9" ht="39.75" customHeight="1" x14ac:dyDescent="0.2">
      <c r="A1" s="366"/>
      <c r="B1" s="367" t="s">
        <v>44</v>
      </c>
    </row>
    <row r="2" spans="1:9" ht="25.5" customHeight="1" x14ac:dyDescent="0.2">
      <c r="B2" s="369" t="s">
        <v>392</v>
      </c>
    </row>
    <row r="3" spans="1:9" ht="30" x14ac:dyDescent="0.2">
      <c r="A3" s="370"/>
      <c r="B3" s="371" t="s">
        <v>317</v>
      </c>
    </row>
    <row r="4" spans="1:9" x14ac:dyDescent="0.2">
      <c r="A4" s="370"/>
      <c r="B4" s="372"/>
    </row>
    <row r="5" spans="1:9" ht="24.95" customHeight="1" x14ac:dyDescent="0.2">
      <c r="A5" s="370"/>
      <c r="B5" s="372" t="s">
        <v>393</v>
      </c>
    </row>
    <row r="6" spans="1:9" s="375" customFormat="1" ht="48.75" customHeight="1" x14ac:dyDescent="0.2">
      <c r="A6" s="373"/>
      <c r="B6" s="374" t="s">
        <v>394</v>
      </c>
      <c r="C6" s="373"/>
      <c r="D6" s="373"/>
      <c r="E6" s="373"/>
      <c r="F6" s="373"/>
    </row>
    <row r="7" spans="1:9" ht="24.95" customHeight="1" x14ac:dyDescent="0.2">
      <c r="A7" s="370"/>
      <c r="B7" s="372" t="s">
        <v>395</v>
      </c>
    </row>
    <row r="8" spans="1:9" ht="295.5" customHeight="1" x14ac:dyDescent="0.2">
      <c r="A8" s="370"/>
      <c r="B8" s="376" t="s">
        <v>396</v>
      </c>
      <c r="C8" s="370"/>
      <c r="D8" s="370"/>
      <c r="E8" s="370"/>
      <c r="F8" s="370"/>
    </row>
    <row r="9" spans="1:9" ht="24.95" customHeight="1" x14ac:dyDescent="0.2">
      <c r="A9" s="370"/>
      <c r="B9" s="372" t="s">
        <v>397</v>
      </c>
    </row>
    <row r="10" spans="1:9" ht="140.25" x14ac:dyDescent="0.2">
      <c r="A10" s="370"/>
      <c r="B10" s="376" t="s">
        <v>398</v>
      </c>
      <c r="C10" s="370"/>
      <c r="D10" s="370"/>
      <c r="E10" s="370"/>
      <c r="F10" s="370"/>
    </row>
    <row r="11" spans="1:9" x14ac:dyDescent="0.2">
      <c r="A11" s="370"/>
      <c r="B11" s="376"/>
      <c r="C11" s="370"/>
      <c r="D11" s="370"/>
      <c r="E11" s="370"/>
      <c r="F11" s="370"/>
    </row>
    <row r="12" spans="1:9" ht="24.95" customHeight="1" x14ac:dyDescent="0.2">
      <c r="A12" s="370"/>
      <c r="B12" s="372" t="s">
        <v>399</v>
      </c>
    </row>
    <row r="13" spans="1:9" ht="38.25" x14ac:dyDescent="0.2">
      <c r="A13" s="370"/>
      <c r="B13" s="376" t="s">
        <v>400</v>
      </c>
      <c r="C13" s="370"/>
      <c r="D13" s="370"/>
      <c r="E13" s="370"/>
      <c r="F13" s="370"/>
    </row>
    <row r="14" spans="1:9" ht="25.5" x14ac:dyDescent="0.2">
      <c r="A14" s="370"/>
      <c r="B14" s="377" t="s">
        <v>401</v>
      </c>
      <c r="C14" s="345"/>
      <c r="D14" s="345"/>
      <c r="E14" s="345"/>
      <c r="F14" s="345"/>
      <c r="G14" s="345"/>
      <c r="H14" s="345"/>
      <c r="I14" s="345"/>
    </row>
    <row r="15" spans="1:9" x14ac:dyDescent="0.2">
      <c r="A15" s="370"/>
      <c r="B15" s="376"/>
      <c r="C15" s="370"/>
      <c r="D15" s="370"/>
      <c r="E15" s="370"/>
      <c r="F15" s="370"/>
    </row>
    <row r="16" spans="1:9" x14ac:dyDescent="0.2">
      <c r="A16" s="370"/>
      <c r="B16" s="377"/>
      <c r="C16" s="378"/>
      <c r="D16" s="378"/>
      <c r="E16" s="378"/>
      <c r="F16" s="378"/>
      <c r="G16" s="378"/>
      <c r="H16" s="378"/>
      <c r="I16" s="378"/>
    </row>
    <row r="17" spans="1:6" x14ac:dyDescent="0.2">
      <c r="A17" s="370"/>
      <c r="B17" s="376"/>
      <c r="C17" s="370"/>
      <c r="D17" s="370"/>
      <c r="E17" s="370"/>
      <c r="F17" s="370"/>
    </row>
    <row r="18" spans="1:6" x14ac:dyDescent="0.2">
      <c r="A18" s="370"/>
      <c r="B18" s="370"/>
      <c r="C18" s="370"/>
      <c r="D18" s="370"/>
      <c r="E18" s="370"/>
      <c r="F18" s="370"/>
    </row>
    <row r="19" spans="1:6" x14ac:dyDescent="0.2">
      <c r="A19" s="370"/>
      <c r="B19" s="370"/>
      <c r="C19" s="370"/>
      <c r="D19" s="370"/>
      <c r="E19" s="370"/>
      <c r="F19" s="370"/>
    </row>
    <row r="20" spans="1:6" x14ac:dyDescent="0.2">
      <c r="A20" s="362"/>
      <c r="B20" s="370"/>
      <c r="C20" s="370"/>
      <c r="D20" s="370"/>
      <c r="E20" s="370"/>
      <c r="F20" s="370"/>
    </row>
    <row r="21" spans="1:6" x14ac:dyDescent="0.2">
      <c r="A21" s="363"/>
      <c r="B21" s="370"/>
      <c r="C21" s="370"/>
      <c r="D21" s="370"/>
      <c r="E21" s="370"/>
      <c r="F21" s="370"/>
    </row>
    <row r="22" spans="1:6" x14ac:dyDescent="0.2">
      <c r="A22" s="370"/>
      <c r="B22" s="370"/>
      <c r="C22" s="370"/>
      <c r="D22" s="370"/>
      <c r="E22" s="370"/>
      <c r="F22" s="370"/>
    </row>
    <row r="23" spans="1:6" x14ac:dyDescent="0.2">
      <c r="A23" s="370"/>
      <c r="B23" s="370"/>
      <c r="C23" s="370"/>
      <c r="D23" s="370"/>
      <c r="E23" s="370"/>
      <c r="F23" s="370"/>
    </row>
    <row r="24" spans="1:6" x14ac:dyDescent="0.2">
      <c r="A24" s="370"/>
      <c r="B24" s="370"/>
      <c r="C24" s="370"/>
      <c r="D24" s="370"/>
      <c r="E24" s="370"/>
      <c r="F24" s="370"/>
    </row>
    <row r="25" spans="1:6" x14ac:dyDescent="0.2">
      <c r="A25" s="370"/>
      <c r="B25" s="370"/>
      <c r="C25" s="370"/>
      <c r="D25" s="370"/>
      <c r="E25" s="370"/>
      <c r="F25" s="370"/>
    </row>
    <row r="26" spans="1:6" x14ac:dyDescent="0.2">
      <c r="A26" s="370"/>
      <c r="B26" s="370"/>
      <c r="C26" s="370"/>
      <c r="D26" s="370"/>
      <c r="E26" s="370"/>
      <c r="F26" s="370"/>
    </row>
    <row r="27" spans="1:6" x14ac:dyDescent="0.2">
      <c r="A27" s="370"/>
      <c r="B27" s="370"/>
      <c r="C27" s="370"/>
      <c r="D27" s="370"/>
      <c r="E27" s="370"/>
      <c r="F27" s="370"/>
    </row>
    <row r="28" spans="1:6" x14ac:dyDescent="0.2">
      <c r="A28" s="370"/>
      <c r="B28" s="370"/>
      <c r="C28" s="370"/>
      <c r="D28" s="370"/>
      <c r="E28" s="370"/>
      <c r="F28" s="370"/>
    </row>
    <row r="29" spans="1:6" x14ac:dyDescent="0.2">
      <c r="A29" s="364"/>
      <c r="B29" s="364"/>
      <c r="C29" s="364"/>
      <c r="D29" s="364"/>
      <c r="E29" s="364"/>
      <c r="F29" s="364"/>
    </row>
    <row r="30" spans="1:6" x14ac:dyDescent="0.2">
      <c r="A30" s="370"/>
      <c r="B30" s="370"/>
      <c r="C30" s="370"/>
      <c r="D30" s="370"/>
      <c r="E30" s="370"/>
      <c r="F30" s="370"/>
    </row>
    <row r="31" spans="1:6" x14ac:dyDescent="0.2">
      <c r="A31" s="370"/>
      <c r="B31" s="370"/>
      <c r="C31" s="370"/>
      <c r="D31" s="370"/>
      <c r="E31" s="370"/>
      <c r="F31" s="370"/>
    </row>
    <row r="32" spans="1:6" ht="8.1" customHeight="1" x14ac:dyDescent="0.2">
      <c r="A32" s="370"/>
      <c r="B32" s="370"/>
      <c r="C32" s="370"/>
      <c r="D32" s="370"/>
      <c r="E32" s="370"/>
      <c r="F32" s="370"/>
    </row>
    <row r="33" spans="1:10" ht="13.5" customHeight="1" x14ac:dyDescent="0.2">
      <c r="A33" s="370"/>
      <c r="B33" s="370"/>
      <c r="C33" s="370"/>
      <c r="D33" s="370"/>
      <c r="E33" s="370"/>
      <c r="F33" s="370"/>
    </row>
    <row r="34" spans="1:10" x14ac:dyDescent="0.2">
      <c r="A34" s="370"/>
      <c r="B34" s="370"/>
      <c r="C34" s="370"/>
      <c r="D34" s="370"/>
      <c r="E34" s="370"/>
      <c r="F34" s="370"/>
    </row>
    <row r="35" spans="1:10" x14ac:dyDescent="0.2">
      <c r="A35" s="370"/>
      <c r="B35" s="370"/>
      <c r="C35" s="370"/>
      <c r="D35" s="370"/>
      <c r="E35" s="370"/>
      <c r="F35" s="370"/>
      <c r="J35" s="379"/>
    </row>
    <row r="36" spans="1:10" x14ac:dyDescent="0.2">
      <c r="A36" s="370"/>
      <c r="B36" s="370"/>
      <c r="C36" s="370"/>
      <c r="D36" s="370"/>
      <c r="E36" s="370"/>
      <c r="F36" s="370"/>
    </row>
    <row r="37" spans="1:10" x14ac:dyDescent="0.2">
      <c r="A37" s="370"/>
      <c r="B37" s="370"/>
      <c r="C37" s="370"/>
      <c r="D37" s="370"/>
      <c r="E37" s="370"/>
      <c r="F37" s="370"/>
    </row>
    <row r="38" spans="1:10" x14ac:dyDescent="0.2">
      <c r="A38" s="370"/>
      <c r="B38" s="370"/>
      <c r="C38" s="370"/>
      <c r="D38" s="370"/>
      <c r="E38" s="370"/>
      <c r="F38" s="370"/>
    </row>
    <row r="39" spans="1:10" ht="33" customHeight="1" x14ac:dyDescent="0.2">
      <c r="A39" s="370"/>
      <c r="B39" s="370"/>
      <c r="C39" s="370"/>
      <c r="D39" s="370"/>
      <c r="E39" s="370"/>
      <c r="F39" s="370"/>
    </row>
    <row r="40" spans="1:10" ht="16.5" customHeight="1" x14ac:dyDescent="0.2">
      <c r="A40" s="370"/>
      <c r="B40" s="370"/>
      <c r="C40" s="370"/>
      <c r="D40" s="370"/>
      <c r="E40" s="370"/>
      <c r="F40" s="370"/>
    </row>
    <row r="41" spans="1:10" x14ac:dyDescent="0.2">
      <c r="A41" s="370"/>
      <c r="B41" s="370"/>
      <c r="C41" s="370"/>
      <c r="D41" s="370"/>
      <c r="E41" s="370"/>
      <c r="F41" s="370"/>
    </row>
    <row r="42" spans="1:10" x14ac:dyDescent="0.2">
      <c r="A42" s="370"/>
      <c r="B42" s="370"/>
      <c r="C42" s="370"/>
      <c r="D42" s="370"/>
      <c r="E42" s="370"/>
      <c r="F42" s="370"/>
    </row>
    <row r="43" spans="1:10" x14ac:dyDescent="0.2">
      <c r="A43" s="370"/>
      <c r="B43" s="370"/>
      <c r="C43" s="370"/>
      <c r="D43" s="370"/>
      <c r="E43" s="370"/>
      <c r="F43" s="370"/>
    </row>
    <row r="44" spans="1:10" x14ac:dyDescent="0.2">
      <c r="A44" s="370"/>
      <c r="B44" s="370"/>
      <c r="C44" s="370"/>
      <c r="D44" s="370"/>
      <c r="E44" s="370"/>
      <c r="F44" s="370"/>
    </row>
    <row r="45" spans="1:10" x14ac:dyDescent="0.2">
      <c r="A45" s="370"/>
      <c r="B45" s="370"/>
      <c r="C45" s="370"/>
      <c r="D45" s="370"/>
      <c r="E45" s="370"/>
      <c r="F45" s="370"/>
    </row>
    <row r="46" spans="1:10" x14ac:dyDescent="0.2">
      <c r="A46" s="370"/>
      <c r="B46" s="370"/>
      <c r="C46" s="370"/>
      <c r="D46" s="370"/>
      <c r="E46" s="370"/>
      <c r="F46" s="370"/>
    </row>
    <row r="47" spans="1:10" x14ac:dyDescent="0.2">
      <c r="A47" s="370"/>
      <c r="B47" s="370"/>
      <c r="C47" s="370"/>
      <c r="D47" s="370"/>
      <c r="E47" s="370"/>
      <c r="F47" s="370"/>
    </row>
    <row r="48" spans="1:10" x14ac:dyDescent="0.2">
      <c r="A48" s="370"/>
      <c r="B48" s="370"/>
      <c r="C48" s="370"/>
      <c r="D48" s="370"/>
      <c r="E48" s="370"/>
      <c r="F48" s="370"/>
    </row>
    <row r="49" spans="1:6" x14ac:dyDescent="0.2">
      <c r="A49" s="370"/>
      <c r="B49" s="370"/>
      <c r="C49" s="370"/>
      <c r="D49" s="370"/>
      <c r="E49" s="370"/>
      <c r="F49" s="370"/>
    </row>
    <row r="50" spans="1:6" x14ac:dyDescent="0.2">
      <c r="A50" s="370"/>
      <c r="B50" s="370"/>
      <c r="C50" s="370"/>
      <c r="D50" s="370"/>
      <c r="E50" s="370"/>
      <c r="F50" s="370"/>
    </row>
    <row r="51" spans="1:6" x14ac:dyDescent="0.2">
      <c r="A51" s="370"/>
      <c r="B51" s="370"/>
      <c r="C51" s="370"/>
      <c r="D51" s="370"/>
      <c r="E51" s="370"/>
      <c r="F51" s="370"/>
    </row>
    <row r="52" spans="1:6" x14ac:dyDescent="0.2">
      <c r="A52" s="370"/>
      <c r="B52" s="370"/>
      <c r="C52" s="370"/>
      <c r="D52" s="370"/>
      <c r="E52" s="370"/>
      <c r="F52" s="370"/>
    </row>
    <row r="53" spans="1:6" x14ac:dyDescent="0.2">
      <c r="A53" s="370"/>
      <c r="B53" s="370"/>
      <c r="C53" s="370"/>
      <c r="D53" s="370"/>
      <c r="E53" s="370"/>
      <c r="F53" s="370"/>
    </row>
    <row r="54" spans="1:6" x14ac:dyDescent="0.2">
      <c r="A54" s="370"/>
      <c r="B54" s="370"/>
      <c r="C54" s="370"/>
      <c r="D54" s="370"/>
      <c r="E54" s="370"/>
      <c r="F54" s="370"/>
    </row>
    <row r="55" spans="1:6" x14ac:dyDescent="0.2">
      <c r="A55" s="370"/>
      <c r="B55" s="370"/>
      <c r="C55" s="370"/>
      <c r="D55" s="370"/>
      <c r="E55" s="370"/>
      <c r="F55" s="370"/>
    </row>
    <row r="56" spans="1:6" x14ac:dyDescent="0.2">
      <c r="A56" s="370"/>
      <c r="B56" s="370"/>
      <c r="C56" s="370"/>
      <c r="D56" s="370"/>
      <c r="E56" s="370"/>
      <c r="F56" s="370"/>
    </row>
    <row r="57" spans="1:6" x14ac:dyDescent="0.2">
      <c r="A57" s="370"/>
      <c r="B57" s="370"/>
      <c r="C57" s="370"/>
      <c r="D57" s="370"/>
      <c r="E57" s="370"/>
      <c r="F57" s="370"/>
    </row>
    <row r="58" spans="1:6" x14ac:dyDescent="0.2">
      <c r="A58" s="370"/>
      <c r="B58" s="370"/>
      <c r="C58" s="370"/>
      <c r="D58" s="370"/>
      <c r="E58" s="370"/>
      <c r="F58" s="370"/>
    </row>
    <row r="59" spans="1:6" x14ac:dyDescent="0.2">
      <c r="A59" s="370"/>
      <c r="B59" s="370"/>
      <c r="C59" s="370"/>
      <c r="D59" s="370"/>
      <c r="E59" s="370"/>
      <c r="F59" s="370"/>
    </row>
    <row r="60" spans="1:6" x14ac:dyDescent="0.2">
      <c r="A60" s="370"/>
      <c r="B60" s="370"/>
      <c r="C60" s="370"/>
      <c r="D60" s="370"/>
      <c r="E60" s="370"/>
      <c r="F60" s="370"/>
    </row>
    <row r="61" spans="1:6" x14ac:dyDescent="0.2">
      <c r="A61" s="370"/>
      <c r="B61" s="370"/>
      <c r="C61" s="370"/>
      <c r="D61" s="370"/>
      <c r="E61" s="370"/>
      <c r="F61" s="370"/>
    </row>
    <row r="62" spans="1:6" x14ac:dyDescent="0.2">
      <c r="A62" s="370"/>
      <c r="B62" s="370"/>
      <c r="C62" s="370"/>
      <c r="D62" s="370"/>
      <c r="E62" s="370"/>
      <c r="F62" s="370"/>
    </row>
    <row r="63" spans="1:6" x14ac:dyDescent="0.2">
      <c r="A63" s="370"/>
      <c r="B63" s="370"/>
      <c r="C63" s="370"/>
      <c r="D63" s="370"/>
      <c r="E63" s="370"/>
      <c r="F63" s="370"/>
    </row>
    <row r="64" spans="1:6" x14ac:dyDescent="0.2">
      <c r="A64" s="370"/>
      <c r="B64" s="370"/>
      <c r="C64" s="370"/>
      <c r="D64" s="370"/>
      <c r="E64" s="370"/>
      <c r="F64" s="370"/>
    </row>
    <row r="65" spans="1:6" x14ac:dyDescent="0.2">
      <c r="A65" s="370"/>
      <c r="B65" s="370"/>
      <c r="C65" s="370"/>
      <c r="D65" s="370"/>
      <c r="E65" s="370"/>
      <c r="F65" s="370"/>
    </row>
    <row r="66" spans="1:6" x14ac:dyDescent="0.2">
      <c r="A66" s="370"/>
      <c r="B66" s="370"/>
      <c r="C66" s="370"/>
      <c r="D66" s="370"/>
      <c r="E66" s="370"/>
      <c r="F66" s="370"/>
    </row>
    <row r="67" spans="1:6" x14ac:dyDescent="0.2">
      <c r="A67" s="370"/>
      <c r="B67" s="370"/>
      <c r="C67" s="370"/>
      <c r="D67" s="370"/>
      <c r="E67" s="370"/>
      <c r="F67" s="370"/>
    </row>
    <row r="68" spans="1:6" x14ac:dyDescent="0.2">
      <c r="A68" s="370"/>
      <c r="B68" s="370"/>
      <c r="C68" s="370"/>
      <c r="D68" s="370"/>
      <c r="E68" s="370"/>
      <c r="F68" s="370"/>
    </row>
    <row r="69" spans="1:6" x14ac:dyDescent="0.2">
      <c r="A69" s="370"/>
      <c r="B69" s="370"/>
      <c r="C69" s="370"/>
      <c r="D69" s="370"/>
      <c r="E69" s="370"/>
      <c r="F69" s="370"/>
    </row>
    <row r="70" spans="1:6" x14ac:dyDescent="0.2">
      <c r="A70" s="370"/>
      <c r="B70" s="370"/>
      <c r="C70" s="370"/>
      <c r="D70" s="370"/>
      <c r="E70" s="370"/>
      <c r="F70" s="370"/>
    </row>
    <row r="71" spans="1:6" x14ac:dyDescent="0.2">
      <c r="A71" s="370"/>
      <c r="B71" s="370"/>
      <c r="C71" s="370"/>
      <c r="D71" s="370"/>
      <c r="E71" s="370"/>
      <c r="F71" s="370"/>
    </row>
    <row r="72" spans="1:6" x14ac:dyDescent="0.2">
      <c r="A72" s="370"/>
      <c r="B72" s="370"/>
      <c r="C72" s="370"/>
      <c r="D72" s="370"/>
      <c r="E72" s="370"/>
      <c r="F72" s="370"/>
    </row>
    <row r="73" spans="1:6" x14ac:dyDescent="0.2">
      <c r="A73" s="370"/>
      <c r="B73" s="370"/>
      <c r="C73" s="370"/>
      <c r="D73" s="370"/>
      <c r="E73" s="370"/>
      <c r="F73" s="370"/>
    </row>
    <row r="74" spans="1:6" x14ac:dyDescent="0.2">
      <c r="A74" s="370"/>
      <c r="B74" s="370"/>
      <c r="C74" s="370"/>
      <c r="D74" s="370"/>
      <c r="E74" s="370"/>
      <c r="F74" s="370"/>
    </row>
    <row r="75" spans="1:6" x14ac:dyDescent="0.2">
      <c r="A75" s="370"/>
      <c r="B75" s="370"/>
      <c r="C75" s="370"/>
      <c r="D75" s="370"/>
      <c r="E75" s="370"/>
      <c r="F75" s="370"/>
    </row>
    <row r="76" spans="1:6" x14ac:dyDescent="0.2">
      <c r="A76" s="370"/>
      <c r="B76" s="370"/>
      <c r="C76" s="370"/>
      <c r="D76" s="370"/>
      <c r="E76" s="370"/>
      <c r="F76" s="370"/>
    </row>
    <row r="77" spans="1:6" x14ac:dyDescent="0.2">
      <c r="A77" s="370"/>
      <c r="B77" s="370"/>
      <c r="C77" s="370"/>
      <c r="D77" s="370"/>
      <c r="E77" s="370"/>
      <c r="F77" s="370"/>
    </row>
    <row r="78" spans="1:6" x14ac:dyDescent="0.2">
      <c r="A78" s="370"/>
      <c r="B78" s="370"/>
      <c r="C78" s="370"/>
      <c r="D78" s="370"/>
      <c r="E78" s="370"/>
      <c r="F78" s="370"/>
    </row>
    <row r="79" spans="1:6" x14ac:dyDescent="0.2">
      <c r="A79" s="370"/>
      <c r="B79" s="370"/>
      <c r="C79" s="370"/>
      <c r="D79" s="370"/>
      <c r="E79" s="370"/>
      <c r="F79" s="370"/>
    </row>
    <row r="80" spans="1:6" x14ac:dyDescent="0.2">
      <c r="A80" s="370"/>
      <c r="B80" s="370"/>
      <c r="C80" s="370"/>
      <c r="D80" s="370"/>
      <c r="E80" s="370"/>
      <c r="F80" s="370"/>
    </row>
    <row r="81" spans="1:6" x14ac:dyDescent="0.2">
      <c r="A81" s="370"/>
      <c r="B81" s="370"/>
      <c r="C81" s="370"/>
      <c r="D81" s="370"/>
      <c r="E81" s="370"/>
      <c r="F81" s="370"/>
    </row>
    <row r="82" spans="1:6" x14ac:dyDescent="0.2">
      <c r="A82" s="370"/>
      <c r="B82" s="370"/>
      <c r="C82" s="370"/>
      <c r="D82" s="370"/>
      <c r="E82" s="370"/>
      <c r="F82" s="370"/>
    </row>
    <row r="83" spans="1:6" x14ac:dyDescent="0.2">
      <c r="A83" s="370"/>
      <c r="B83" s="370"/>
      <c r="C83" s="370"/>
      <c r="D83" s="370"/>
      <c r="E83" s="370"/>
      <c r="F83" s="370"/>
    </row>
    <row r="84" spans="1:6" x14ac:dyDescent="0.2">
      <c r="A84" s="370"/>
      <c r="B84" s="370"/>
      <c r="C84" s="370"/>
      <c r="D84" s="370"/>
      <c r="E84" s="370"/>
      <c r="F84" s="370"/>
    </row>
    <row r="85" spans="1:6" x14ac:dyDescent="0.2">
      <c r="A85" s="370"/>
      <c r="B85" s="370"/>
      <c r="C85" s="370"/>
      <c r="D85" s="370"/>
      <c r="E85" s="370"/>
      <c r="F85" s="370"/>
    </row>
    <row r="86" spans="1:6" x14ac:dyDescent="0.2">
      <c r="A86" s="370"/>
      <c r="B86" s="370"/>
      <c r="C86" s="370"/>
      <c r="D86" s="370"/>
      <c r="E86" s="370"/>
      <c r="F86" s="370"/>
    </row>
    <row r="87" spans="1:6" x14ac:dyDescent="0.2">
      <c r="A87" s="370"/>
      <c r="B87" s="370"/>
      <c r="C87" s="370"/>
      <c r="D87" s="370"/>
      <c r="E87" s="370"/>
      <c r="F87" s="370"/>
    </row>
    <row r="88" spans="1:6" x14ac:dyDescent="0.2">
      <c r="A88" s="370"/>
      <c r="B88" s="370"/>
      <c r="C88" s="370"/>
      <c r="D88" s="370"/>
      <c r="E88" s="370"/>
      <c r="F88" s="370"/>
    </row>
    <row r="89" spans="1:6" x14ac:dyDescent="0.2">
      <c r="A89" s="370"/>
      <c r="B89" s="370"/>
      <c r="C89" s="370"/>
      <c r="D89" s="370"/>
      <c r="E89" s="370"/>
      <c r="F89" s="370"/>
    </row>
    <row r="90" spans="1:6" x14ac:dyDescent="0.2">
      <c r="A90" s="370"/>
      <c r="B90" s="370"/>
      <c r="C90" s="370"/>
      <c r="D90" s="370"/>
      <c r="E90" s="370"/>
      <c r="F90" s="370"/>
    </row>
    <row r="91" spans="1:6" x14ac:dyDescent="0.2">
      <c r="A91" s="370"/>
      <c r="B91" s="370"/>
      <c r="C91" s="370"/>
      <c r="D91" s="370"/>
      <c r="E91" s="370"/>
      <c r="F91" s="370"/>
    </row>
    <row r="92" spans="1:6" x14ac:dyDescent="0.2">
      <c r="A92" s="370"/>
      <c r="B92" s="370"/>
      <c r="C92" s="370"/>
      <c r="D92" s="370"/>
      <c r="E92" s="370"/>
      <c r="F92" s="370"/>
    </row>
    <row r="93" spans="1:6" x14ac:dyDescent="0.2">
      <c r="A93" s="370"/>
      <c r="B93" s="370"/>
      <c r="C93" s="370"/>
      <c r="D93" s="370"/>
      <c r="E93" s="370"/>
      <c r="F93" s="370"/>
    </row>
    <row r="94" spans="1:6" x14ac:dyDescent="0.2">
      <c r="A94" s="370"/>
      <c r="B94" s="370"/>
      <c r="C94" s="370"/>
      <c r="D94" s="370"/>
      <c r="E94" s="370"/>
      <c r="F94" s="370"/>
    </row>
    <row r="95" spans="1:6" x14ac:dyDescent="0.2">
      <c r="A95" s="370"/>
      <c r="B95" s="370"/>
      <c r="C95" s="370"/>
      <c r="D95" s="370"/>
      <c r="E95" s="370"/>
      <c r="F95" s="370"/>
    </row>
    <row r="96" spans="1:6" x14ac:dyDescent="0.2">
      <c r="A96" s="370"/>
      <c r="B96" s="370"/>
      <c r="C96" s="370"/>
      <c r="D96" s="370"/>
      <c r="E96" s="370"/>
      <c r="F96" s="370"/>
    </row>
    <row r="97" spans="1:6" x14ac:dyDescent="0.2">
      <c r="A97" s="370"/>
      <c r="B97" s="370"/>
      <c r="C97" s="370"/>
      <c r="D97" s="370"/>
      <c r="E97" s="370"/>
      <c r="F97" s="370"/>
    </row>
    <row r="98" spans="1:6" x14ac:dyDescent="0.2">
      <c r="A98" s="370"/>
      <c r="B98" s="370"/>
      <c r="C98" s="370"/>
      <c r="D98" s="370"/>
      <c r="E98" s="370"/>
      <c r="F98" s="370"/>
    </row>
    <row r="99" spans="1:6" x14ac:dyDescent="0.2">
      <c r="A99" s="370"/>
      <c r="B99" s="370"/>
      <c r="C99" s="370"/>
      <c r="D99" s="370"/>
      <c r="E99" s="370"/>
      <c r="F99" s="370"/>
    </row>
    <row r="100" spans="1:6" x14ac:dyDescent="0.2">
      <c r="A100" s="370"/>
      <c r="B100" s="370"/>
      <c r="C100" s="370"/>
      <c r="D100" s="370"/>
      <c r="E100" s="370"/>
      <c r="F100" s="370"/>
    </row>
    <row r="101" spans="1:6" x14ac:dyDescent="0.2">
      <c r="A101" s="370"/>
      <c r="B101" s="370"/>
      <c r="C101" s="370"/>
      <c r="D101" s="370"/>
      <c r="E101" s="370"/>
      <c r="F101" s="370"/>
    </row>
    <row r="102" spans="1:6" x14ac:dyDescent="0.2">
      <c r="A102" s="370"/>
      <c r="B102" s="370"/>
      <c r="C102" s="370"/>
      <c r="D102" s="370"/>
      <c r="E102" s="370"/>
      <c r="F102" s="370"/>
    </row>
    <row r="103" spans="1:6" x14ac:dyDescent="0.2">
      <c r="A103" s="370"/>
      <c r="B103" s="370"/>
      <c r="C103" s="370"/>
      <c r="D103" s="370"/>
      <c r="E103" s="370"/>
      <c r="F103" s="370"/>
    </row>
    <row r="104" spans="1:6" x14ac:dyDescent="0.2">
      <c r="A104" s="370"/>
      <c r="B104" s="370"/>
      <c r="C104" s="370"/>
      <c r="D104" s="370"/>
      <c r="E104" s="370"/>
      <c r="F104" s="370"/>
    </row>
    <row r="105" spans="1:6" x14ac:dyDescent="0.2">
      <c r="A105" s="370"/>
      <c r="B105" s="370"/>
      <c r="C105" s="370"/>
      <c r="D105" s="370"/>
      <c r="E105" s="370"/>
      <c r="F105" s="370"/>
    </row>
    <row r="106" spans="1:6" x14ac:dyDescent="0.2">
      <c r="A106" s="370"/>
      <c r="B106" s="370"/>
      <c r="C106" s="370"/>
      <c r="D106" s="370"/>
      <c r="E106" s="370"/>
      <c r="F106" s="370"/>
    </row>
    <row r="107" spans="1:6" x14ac:dyDescent="0.2">
      <c r="A107" s="370"/>
      <c r="B107" s="370"/>
      <c r="C107" s="370"/>
      <c r="D107" s="370"/>
      <c r="E107" s="370"/>
      <c r="F107" s="370"/>
    </row>
    <row r="108" spans="1:6" x14ac:dyDescent="0.2">
      <c r="A108" s="370"/>
      <c r="B108" s="370"/>
      <c r="C108" s="370"/>
      <c r="D108" s="370"/>
      <c r="E108" s="370"/>
      <c r="F108" s="370"/>
    </row>
    <row r="109" spans="1:6" x14ac:dyDescent="0.2">
      <c r="A109" s="370"/>
      <c r="B109" s="370"/>
      <c r="C109" s="370"/>
      <c r="D109" s="370"/>
      <c r="E109" s="370"/>
      <c r="F109" s="370"/>
    </row>
    <row r="110" spans="1:6" x14ac:dyDescent="0.2">
      <c r="A110" s="370"/>
      <c r="B110" s="370"/>
      <c r="C110" s="370"/>
      <c r="D110" s="370"/>
      <c r="E110" s="370"/>
      <c r="F110" s="370"/>
    </row>
    <row r="111" spans="1:6" x14ac:dyDescent="0.2">
      <c r="A111" s="370"/>
      <c r="B111" s="370"/>
      <c r="C111" s="370"/>
      <c r="D111" s="370"/>
      <c r="E111" s="370"/>
      <c r="F111" s="370"/>
    </row>
    <row r="112" spans="1:6" x14ac:dyDescent="0.2">
      <c r="A112" s="370"/>
      <c r="B112" s="370"/>
      <c r="C112" s="370"/>
      <c r="D112" s="370"/>
      <c r="E112" s="370"/>
      <c r="F112" s="370"/>
    </row>
    <row r="113" spans="1:6" x14ac:dyDescent="0.2">
      <c r="A113" s="370"/>
      <c r="B113" s="370"/>
      <c r="C113" s="370"/>
      <c r="D113" s="370"/>
      <c r="E113" s="370"/>
      <c r="F113" s="370"/>
    </row>
    <row r="114" spans="1:6" x14ac:dyDescent="0.2">
      <c r="A114" s="370"/>
      <c r="B114" s="370"/>
      <c r="C114" s="370"/>
      <c r="D114" s="370"/>
      <c r="E114" s="370"/>
      <c r="F114" s="370"/>
    </row>
    <row r="115" spans="1:6" x14ac:dyDescent="0.2">
      <c r="A115" s="370"/>
      <c r="B115" s="370"/>
      <c r="C115" s="370"/>
      <c r="D115" s="370"/>
      <c r="E115" s="370"/>
      <c r="F115" s="370"/>
    </row>
    <row r="116" spans="1:6" x14ac:dyDescent="0.2">
      <c r="A116" s="370"/>
      <c r="B116" s="370"/>
      <c r="C116" s="370"/>
      <c r="D116" s="370"/>
      <c r="E116" s="370"/>
      <c r="F116" s="370"/>
    </row>
    <row r="117" spans="1:6" x14ac:dyDescent="0.2">
      <c r="A117" s="370"/>
      <c r="B117" s="370"/>
      <c r="C117" s="370"/>
      <c r="D117" s="370"/>
      <c r="E117" s="370"/>
      <c r="F117" s="370"/>
    </row>
    <row r="118" spans="1:6" x14ac:dyDescent="0.2">
      <c r="A118" s="370"/>
      <c r="B118" s="370"/>
      <c r="C118" s="370"/>
      <c r="D118" s="370"/>
      <c r="E118" s="370"/>
      <c r="F118" s="370"/>
    </row>
    <row r="119" spans="1:6" x14ac:dyDescent="0.2">
      <c r="A119" s="370"/>
      <c r="B119" s="370"/>
      <c r="C119" s="370"/>
      <c r="D119" s="370"/>
      <c r="E119" s="370"/>
      <c r="F119" s="370"/>
    </row>
    <row r="120" spans="1:6" x14ac:dyDescent="0.2">
      <c r="A120" s="370"/>
      <c r="B120" s="370"/>
      <c r="C120" s="370"/>
      <c r="D120" s="370"/>
      <c r="E120" s="370"/>
      <c r="F120" s="370"/>
    </row>
    <row r="121" spans="1:6" x14ac:dyDescent="0.2">
      <c r="A121" s="370"/>
      <c r="B121" s="370"/>
      <c r="C121" s="370"/>
      <c r="D121" s="370"/>
      <c r="E121" s="370"/>
      <c r="F121" s="370"/>
    </row>
    <row r="122" spans="1:6" x14ac:dyDescent="0.2">
      <c r="A122" s="370"/>
      <c r="B122" s="370"/>
      <c r="C122" s="370"/>
      <c r="D122" s="370"/>
      <c r="E122" s="370"/>
      <c r="F122" s="370"/>
    </row>
    <row r="123" spans="1:6" x14ac:dyDescent="0.2">
      <c r="A123" s="370"/>
      <c r="B123" s="370"/>
      <c r="C123" s="370"/>
      <c r="D123" s="370"/>
      <c r="E123" s="370"/>
      <c r="F123" s="370"/>
    </row>
    <row r="124" spans="1:6" x14ac:dyDescent="0.2">
      <c r="A124" s="370"/>
      <c r="B124" s="370"/>
      <c r="C124" s="370"/>
      <c r="D124" s="370"/>
      <c r="E124" s="370"/>
      <c r="F124" s="370"/>
    </row>
    <row r="125" spans="1:6" x14ac:dyDescent="0.2">
      <c r="A125" s="370"/>
      <c r="B125" s="370"/>
      <c r="C125" s="370"/>
      <c r="D125" s="370"/>
      <c r="E125" s="370"/>
      <c r="F125" s="370"/>
    </row>
    <row r="126" spans="1:6" x14ac:dyDescent="0.2">
      <c r="A126" s="370"/>
      <c r="B126" s="370"/>
      <c r="C126" s="370"/>
      <c r="D126" s="370"/>
      <c r="E126" s="370"/>
      <c r="F126" s="370"/>
    </row>
    <row r="127" spans="1:6" x14ac:dyDescent="0.2">
      <c r="A127" s="370"/>
      <c r="B127" s="370"/>
      <c r="C127" s="370"/>
      <c r="D127" s="370"/>
      <c r="E127" s="370"/>
      <c r="F127" s="370"/>
    </row>
    <row r="128" spans="1:6" x14ac:dyDescent="0.2">
      <c r="A128" s="370"/>
      <c r="B128" s="370"/>
      <c r="C128" s="370"/>
      <c r="D128" s="370"/>
      <c r="E128" s="370"/>
      <c r="F128" s="370"/>
    </row>
    <row r="129" spans="1:6" x14ac:dyDescent="0.2">
      <c r="A129" s="370"/>
      <c r="B129" s="370"/>
      <c r="C129" s="370"/>
      <c r="D129" s="370"/>
      <c r="E129" s="370"/>
      <c r="F129" s="370"/>
    </row>
    <row r="130" spans="1:6" x14ac:dyDescent="0.2">
      <c r="A130" s="370"/>
      <c r="B130" s="370"/>
      <c r="C130" s="370"/>
      <c r="D130" s="370"/>
      <c r="E130" s="370"/>
      <c r="F130" s="370"/>
    </row>
    <row r="131" spans="1:6" x14ac:dyDescent="0.2">
      <c r="A131" s="370"/>
      <c r="B131" s="370"/>
      <c r="C131" s="370"/>
      <c r="D131" s="370"/>
      <c r="E131" s="370"/>
      <c r="F131" s="370"/>
    </row>
    <row r="132" spans="1:6" x14ac:dyDescent="0.2">
      <c r="A132" s="370"/>
      <c r="B132" s="370"/>
      <c r="C132" s="370"/>
      <c r="D132" s="370"/>
      <c r="E132" s="370"/>
      <c r="F132" s="370"/>
    </row>
    <row r="133" spans="1:6" x14ac:dyDescent="0.2">
      <c r="A133" s="370"/>
      <c r="B133" s="370"/>
      <c r="C133" s="370"/>
      <c r="D133" s="370"/>
      <c r="E133" s="370"/>
      <c r="F133" s="370"/>
    </row>
    <row r="134" spans="1:6" x14ac:dyDescent="0.2">
      <c r="A134" s="370"/>
      <c r="B134" s="370"/>
      <c r="C134" s="370"/>
      <c r="D134" s="370"/>
      <c r="E134" s="370"/>
      <c r="F134" s="370"/>
    </row>
    <row r="135" spans="1:6" x14ac:dyDescent="0.2">
      <c r="A135" s="370"/>
      <c r="B135" s="370"/>
      <c r="C135" s="370"/>
      <c r="D135" s="370"/>
      <c r="E135" s="370"/>
      <c r="F135" s="370"/>
    </row>
    <row r="136" spans="1:6" x14ac:dyDescent="0.2">
      <c r="A136" s="370"/>
      <c r="B136" s="370"/>
      <c r="C136" s="370"/>
      <c r="D136" s="370"/>
      <c r="E136" s="370"/>
      <c r="F136" s="370"/>
    </row>
    <row r="137" spans="1:6" x14ac:dyDescent="0.2">
      <c r="A137" s="370"/>
      <c r="B137" s="370"/>
      <c r="C137" s="370"/>
      <c r="D137" s="370"/>
      <c r="E137" s="370"/>
      <c r="F137" s="370"/>
    </row>
    <row r="138" spans="1:6" x14ac:dyDescent="0.2">
      <c r="A138" s="370"/>
      <c r="B138" s="370"/>
      <c r="C138" s="370"/>
      <c r="D138" s="370"/>
      <c r="E138" s="370"/>
      <c r="F138" s="370"/>
    </row>
    <row r="139" spans="1:6" x14ac:dyDescent="0.2">
      <c r="A139" s="370"/>
      <c r="B139" s="370"/>
      <c r="C139" s="370"/>
      <c r="D139" s="370"/>
      <c r="E139" s="370"/>
      <c r="F139" s="370"/>
    </row>
    <row r="140" spans="1:6" x14ac:dyDescent="0.2">
      <c r="A140" s="370"/>
      <c r="B140" s="370"/>
      <c r="C140" s="370"/>
      <c r="D140" s="370"/>
      <c r="E140" s="370"/>
      <c r="F140" s="370"/>
    </row>
    <row r="141" spans="1:6" x14ac:dyDescent="0.2">
      <c r="A141" s="370"/>
      <c r="B141" s="370"/>
      <c r="C141" s="370"/>
      <c r="D141" s="370"/>
      <c r="E141" s="370"/>
      <c r="F141" s="370"/>
    </row>
    <row r="142" spans="1:6" x14ac:dyDescent="0.2">
      <c r="A142" s="370"/>
      <c r="B142" s="370"/>
      <c r="C142" s="370"/>
      <c r="D142" s="370"/>
      <c r="E142" s="370"/>
      <c r="F142" s="370"/>
    </row>
    <row r="143" spans="1:6" x14ac:dyDescent="0.2">
      <c r="A143" s="370"/>
      <c r="B143" s="370"/>
      <c r="C143" s="370"/>
      <c r="D143" s="370"/>
      <c r="E143" s="370"/>
      <c r="F143" s="370"/>
    </row>
    <row r="144" spans="1:6" x14ac:dyDescent="0.2">
      <c r="A144" s="370"/>
      <c r="B144" s="370"/>
      <c r="C144" s="370"/>
      <c r="D144" s="370"/>
      <c r="E144" s="370"/>
      <c r="F144" s="370"/>
    </row>
    <row r="145" spans="1:6" x14ac:dyDescent="0.2">
      <c r="A145" s="370"/>
      <c r="B145" s="370"/>
      <c r="C145" s="370"/>
      <c r="D145" s="370"/>
      <c r="E145" s="370"/>
      <c r="F145" s="370"/>
    </row>
    <row r="146" spans="1:6" x14ac:dyDescent="0.2">
      <c r="A146" s="370"/>
      <c r="B146" s="370"/>
      <c r="C146" s="370"/>
      <c r="D146" s="370"/>
      <c r="E146" s="370"/>
      <c r="F146" s="370"/>
    </row>
    <row r="147" spans="1:6" x14ac:dyDescent="0.2">
      <c r="A147" s="370"/>
      <c r="B147" s="370"/>
      <c r="C147" s="370"/>
      <c r="D147" s="370"/>
      <c r="E147" s="370"/>
      <c r="F147" s="370"/>
    </row>
    <row r="148" spans="1:6" x14ac:dyDescent="0.2">
      <c r="A148" s="370"/>
      <c r="B148" s="370"/>
      <c r="C148" s="370"/>
      <c r="D148" s="370"/>
      <c r="E148" s="370"/>
      <c r="F148" s="370"/>
    </row>
    <row r="149" spans="1:6" x14ac:dyDescent="0.2">
      <c r="A149" s="370"/>
      <c r="B149" s="370"/>
      <c r="C149" s="370"/>
      <c r="D149" s="370"/>
      <c r="E149" s="370"/>
      <c r="F149" s="370"/>
    </row>
    <row r="150" spans="1:6" x14ac:dyDescent="0.2">
      <c r="A150" s="370"/>
      <c r="B150" s="370"/>
      <c r="C150" s="370"/>
      <c r="D150" s="370"/>
      <c r="E150" s="370"/>
      <c r="F150" s="370"/>
    </row>
    <row r="151" spans="1:6" x14ac:dyDescent="0.2">
      <c r="A151" s="370"/>
      <c r="B151" s="370"/>
      <c r="C151" s="370"/>
      <c r="D151" s="370"/>
      <c r="E151" s="370"/>
      <c r="F151" s="370"/>
    </row>
    <row r="152" spans="1:6" x14ac:dyDescent="0.2">
      <c r="A152" s="370"/>
      <c r="B152" s="370"/>
      <c r="C152" s="370"/>
      <c r="D152" s="370"/>
      <c r="E152" s="370"/>
      <c r="F152" s="370"/>
    </row>
    <row r="153" spans="1:6" x14ac:dyDescent="0.2">
      <c r="A153" s="370"/>
      <c r="B153" s="370"/>
      <c r="C153" s="370"/>
      <c r="D153" s="370"/>
      <c r="E153" s="370"/>
      <c r="F153" s="370"/>
    </row>
    <row r="154" spans="1:6" x14ac:dyDescent="0.2">
      <c r="A154" s="370"/>
      <c r="B154" s="370"/>
      <c r="C154" s="370"/>
      <c r="D154" s="370"/>
      <c r="E154" s="370"/>
      <c r="F154" s="370"/>
    </row>
    <row r="155" spans="1:6" x14ac:dyDescent="0.2">
      <c r="A155" s="370"/>
      <c r="B155" s="370"/>
      <c r="C155" s="370"/>
      <c r="D155" s="370"/>
      <c r="E155" s="370"/>
      <c r="F155" s="370"/>
    </row>
    <row r="156" spans="1:6" x14ac:dyDescent="0.2">
      <c r="A156" s="370"/>
      <c r="B156" s="370"/>
      <c r="C156" s="370"/>
      <c r="D156" s="370"/>
      <c r="E156" s="370"/>
      <c r="F156" s="370"/>
    </row>
    <row r="157" spans="1:6" x14ac:dyDescent="0.2">
      <c r="A157" s="370"/>
      <c r="B157" s="370"/>
      <c r="C157" s="370"/>
      <c r="D157" s="370"/>
      <c r="E157" s="370"/>
      <c r="F157" s="370"/>
    </row>
    <row r="158" spans="1:6" x14ac:dyDescent="0.2">
      <c r="A158" s="370"/>
      <c r="B158" s="370"/>
      <c r="C158" s="370"/>
      <c r="D158" s="370"/>
      <c r="E158" s="370"/>
      <c r="F158" s="370"/>
    </row>
    <row r="159" spans="1:6" x14ac:dyDescent="0.2">
      <c r="A159" s="370"/>
      <c r="B159" s="370"/>
      <c r="C159" s="370"/>
      <c r="D159" s="370"/>
      <c r="E159" s="370"/>
      <c r="F159" s="370"/>
    </row>
    <row r="160" spans="1:6" x14ac:dyDescent="0.2">
      <c r="A160" s="370"/>
      <c r="B160" s="370"/>
      <c r="C160" s="370"/>
      <c r="D160" s="370"/>
      <c r="E160" s="370"/>
      <c r="F160" s="370"/>
    </row>
    <row r="161" spans="1:6" x14ac:dyDescent="0.2">
      <c r="A161" s="370"/>
      <c r="B161" s="370"/>
      <c r="C161" s="370"/>
      <c r="D161" s="370"/>
      <c r="E161" s="370"/>
      <c r="F161" s="370"/>
    </row>
    <row r="162" spans="1:6" x14ac:dyDescent="0.2">
      <c r="A162" s="370"/>
      <c r="B162" s="370"/>
      <c r="C162" s="370"/>
      <c r="D162" s="370"/>
      <c r="E162" s="370"/>
      <c r="F162" s="370"/>
    </row>
    <row r="163" spans="1:6" x14ac:dyDescent="0.2">
      <c r="A163" s="370"/>
      <c r="B163" s="370"/>
      <c r="C163" s="370"/>
      <c r="D163" s="370"/>
      <c r="E163" s="370"/>
      <c r="F163" s="370"/>
    </row>
    <row r="164" spans="1:6" x14ac:dyDescent="0.2">
      <c r="A164" s="370"/>
      <c r="B164" s="370"/>
      <c r="C164" s="370"/>
      <c r="D164" s="370"/>
      <c r="E164" s="370"/>
      <c r="F164" s="370"/>
    </row>
    <row r="165" spans="1:6" x14ac:dyDescent="0.2">
      <c r="A165" s="370"/>
      <c r="B165" s="370"/>
      <c r="C165" s="370"/>
      <c r="D165" s="370"/>
      <c r="E165" s="370"/>
      <c r="F165" s="370"/>
    </row>
    <row r="166" spans="1:6" x14ac:dyDescent="0.2">
      <c r="A166" s="370"/>
      <c r="B166" s="370"/>
      <c r="C166" s="370"/>
      <c r="D166" s="370"/>
      <c r="E166" s="370"/>
      <c r="F166" s="370"/>
    </row>
    <row r="167" spans="1:6" x14ac:dyDescent="0.2">
      <c r="A167" s="370"/>
      <c r="B167" s="370"/>
      <c r="C167" s="370"/>
      <c r="D167" s="370"/>
      <c r="E167" s="370"/>
      <c r="F167" s="370"/>
    </row>
    <row r="168" spans="1:6" x14ac:dyDescent="0.2">
      <c r="A168" s="370"/>
      <c r="B168" s="370"/>
      <c r="C168" s="370"/>
      <c r="D168" s="370"/>
      <c r="E168" s="370"/>
      <c r="F168" s="370"/>
    </row>
    <row r="169" spans="1:6" x14ac:dyDescent="0.2">
      <c r="A169" s="370"/>
      <c r="B169" s="370"/>
      <c r="C169" s="370"/>
      <c r="D169" s="370"/>
      <c r="E169" s="370"/>
      <c r="F169" s="370"/>
    </row>
    <row r="170" spans="1:6" x14ac:dyDescent="0.2">
      <c r="A170" s="370"/>
      <c r="B170" s="370"/>
      <c r="C170" s="370"/>
      <c r="D170" s="370"/>
      <c r="E170" s="370"/>
      <c r="F170" s="370"/>
    </row>
    <row r="171" spans="1:6" x14ac:dyDescent="0.2">
      <c r="A171" s="370"/>
      <c r="B171" s="370"/>
      <c r="C171" s="370"/>
      <c r="D171" s="370"/>
      <c r="E171" s="370"/>
      <c r="F171" s="370"/>
    </row>
    <row r="172" spans="1:6" x14ac:dyDescent="0.2">
      <c r="A172" s="370"/>
      <c r="B172" s="370"/>
      <c r="C172" s="370"/>
      <c r="D172" s="370"/>
      <c r="E172" s="370"/>
      <c r="F172" s="370"/>
    </row>
    <row r="173" spans="1:6" x14ac:dyDescent="0.2">
      <c r="A173" s="370"/>
      <c r="B173" s="370"/>
      <c r="C173" s="370"/>
      <c r="D173" s="370"/>
      <c r="E173" s="370"/>
      <c r="F173" s="370"/>
    </row>
    <row r="174" spans="1:6" x14ac:dyDescent="0.2">
      <c r="A174" s="370"/>
      <c r="B174" s="370"/>
      <c r="C174" s="370"/>
      <c r="D174" s="370"/>
      <c r="E174" s="370"/>
      <c r="F174" s="370"/>
    </row>
    <row r="175" spans="1:6" x14ac:dyDescent="0.2">
      <c r="A175" s="370"/>
      <c r="B175" s="370"/>
      <c r="C175" s="370"/>
      <c r="D175" s="370"/>
      <c r="E175" s="370"/>
      <c r="F175" s="370"/>
    </row>
    <row r="176" spans="1:6" x14ac:dyDescent="0.2">
      <c r="A176" s="370"/>
      <c r="B176" s="370"/>
      <c r="C176" s="370"/>
      <c r="D176" s="370"/>
      <c r="E176" s="370"/>
      <c r="F176" s="370"/>
    </row>
    <row r="177" spans="1:6" x14ac:dyDescent="0.2">
      <c r="A177" s="370"/>
      <c r="B177" s="370"/>
      <c r="C177" s="370"/>
      <c r="D177" s="370"/>
      <c r="E177" s="370"/>
      <c r="F177" s="370"/>
    </row>
    <row r="178" spans="1:6" x14ac:dyDescent="0.2">
      <c r="A178" s="370"/>
      <c r="B178" s="370"/>
      <c r="C178" s="370"/>
      <c r="D178" s="370"/>
      <c r="E178" s="370"/>
      <c r="F178" s="370"/>
    </row>
    <row r="179" spans="1:6" x14ac:dyDescent="0.2">
      <c r="A179" s="370"/>
      <c r="B179" s="370"/>
      <c r="C179" s="370"/>
      <c r="D179" s="370"/>
      <c r="E179" s="370"/>
      <c r="F179" s="370"/>
    </row>
    <row r="180" spans="1:6" x14ac:dyDescent="0.2">
      <c r="A180" s="370"/>
      <c r="B180" s="370"/>
      <c r="C180" s="370"/>
      <c r="D180" s="370"/>
      <c r="E180" s="370"/>
      <c r="F180" s="370"/>
    </row>
    <row r="181" spans="1:6" x14ac:dyDescent="0.2">
      <c r="A181" s="370"/>
      <c r="B181" s="370"/>
      <c r="C181" s="370"/>
      <c r="D181" s="370"/>
      <c r="E181" s="370"/>
      <c r="F181" s="370"/>
    </row>
    <row r="182" spans="1:6" x14ac:dyDescent="0.2">
      <c r="A182" s="370"/>
      <c r="B182" s="370"/>
      <c r="C182" s="370"/>
      <c r="D182" s="370"/>
      <c r="E182" s="370"/>
      <c r="F182" s="370"/>
    </row>
    <row r="183" spans="1:6" x14ac:dyDescent="0.2">
      <c r="A183" s="370"/>
      <c r="B183" s="370"/>
      <c r="C183" s="370"/>
      <c r="D183" s="370"/>
      <c r="E183" s="370"/>
      <c r="F183" s="370"/>
    </row>
    <row r="184" spans="1:6" x14ac:dyDescent="0.2">
      <c r="A184" s="370"/>
      <c r="B184" s="370"/>
      <c r="C184" s="370"/>
      <c r="D184" s="370"/>
      <c r="E184" s="370"/>
      <c r="F184" s="370"/>
    </row>
    <row r="185" spans="1:6" x14ac:dyDescent="0.2">
      <c r="A185" s="370"/>
      <c r="B185" s="370"/>
      <c r="C185" s="370"/>
      <c r="D185" s="370"/>
      <c r="E185" s="370"/>
      <c r="F185" s="370"/>
    </row>
    <row r="186" spans="1:6" x14ac:dyDescent="0.2">
      <c r="A186" s="370"/>
      <c r="B186" s="370"/>
      <c r="C186" s="370"/>
      <c r="D186" s="370"/>
      <c r="E186" s="370"/>
      <c r="F186" s="370"/>
    </row>
    <row r="187" spans="1:6" x14ac:dyDescent="0.2">
      <c r="A187" s="370"/>
      <c r="B187" s="370"/>
      <c r="C187" s="370"/>
      <c r="D187" s="370"/>
      <c r="E187" s="370"/>
      <c r="F187" s="370"/>
    </row>
    <row r="188" spans="1:6" x14ac:dyDescent="0.2">
      <c r="A188" s="370"/>
      <c r="B188" s="370"/>
      <c r="C188" s="370"/>
      <c r="D188" s="370"/>
      <c r="E188" s="370"/>
      <c r="F188" s="370"/>
    </row>
    <row r="189" spans="1:6" x14ac:dyDescent="0.2">
      <c r="A189" s="370"/>
      <c r="B189" s="370"/>
      <c r="C189" s="370"/>
      <c r="D189" s="370"/>
      <c r="E189" s="370"/>
      <c r="F189" s="370"/>
    </row>
    <row r="190" spans="1:6" x14ac:dyDescent="0.2">
      <c r="A190" s="370"/>
      <c r="B190" s="370"/>
      <c r="C190" s="370"/>
      <c r="D190" s="370"/>
      <c r="E190" s="370"/>
      <c r="F190" s="370"/>
    </row>
    <row r="191" spans="1:6" x14ac:dyDescent="0.2">
      <c r="A191" s="370"/>
      <c r="B191" s="370"/>
      <c r="C191" s="370"/>
      <c r="D191" s="370"/>
      <c r="E191" s="370"/>
      <c r="F191" s="370"/>
    </row>
    <row r="192" spans="1:6" x14ac:dyDescent="0.2">
      <c r="A192" s="370"/>
      <c r="B192" s="370"/>
      <c r="C192" s="370"/>
      <c r="D192" s="370"/>
      <c r="E192" s="370"/>
      <c r="F192" s="370"/>
    </row>
    <row r="193" spans="1:6" x14ac:dyDescent="0.2">
      <c r="A193" s="370"/>
      <c r="B193" s="370"/>
      <c r="C193" s="370"/>
      <c r="D193" s="370"/>
      <c r="E193" s="370"/>
      <c r="F193" s="370"/>
    </row>
    <row r="194" spans="1:6" x14ac:dyDescent="0.2">
      <c r="A194" s="370"/>
      <c r="B194" s="370"/>
      <c r="C194" s="370"/>
      <c r="D194" s="370"/>
      <c r="E194" s="370"/>
      <c r="F194" s="370"/>
    </row>
    <row r="195" spans="1:6" x14ac:dyDescent="0.2">
      <c r="A195" s="370"/>
      <c r="B195" s="370"/>
      <c r="C195" s="370"/>
      <c r="D195" s="370"/>
      <c r="E195" s="370"/>
      <c r="F195" s="370"/>
    </row>
    <row r="196" spans="1:6" x14ac:dyDescent="0.2">
      <c r="A196" s="370"/>
      <c r="B196" s="370"/>
      <c r="C196" s="370"/>
      <c r="D196" s="370"/>
      <c r="E196" s="370"/>
      <c r="F196" s="370"/>
    </row>
    <row r="197" spans="1:6" x14ac:dyDescent="0.2">
      <c r="A197" s="370"/>
      <c r="B197" s="370"/>
      <c r="C197" s="370"/>
      <c r="D197" s="370"/>
      <c r="E197" s="370"/>
      <c r="F197" s="370"/>
    </row>
    <row r="198" spans="1:6" x14ac:dyDescent="0.2">
      <c r="A198" s="370"/>
      <c r="B198" s="370"/>
      <c r="C198" s="370"/>
      <c r="D198" s="370"/>
      <c r="E198" s="370"/>
      <c r="F198" s="370"/>
    </row>
    <row r="199" spans="1:6" x14ac:dyDescent="0.2">
      <c r="A199" s="370"/>
      <c r="B199" s="370"/>
      <c r="C199" s="370"/>
      <c r="D199" s="370"/>
      <c r="E199" s="370"/>
      <c r="F199" s="370"/>
    </row>
    <row r="200" spans="1:6" x14ac:dyDescent="0.2">
      <c r="A200" s="370"/>
      <c r="B200" s="370"/>
      <c r="C200" s="370"/>
      <c r="D200" s="370"/>
      <c r="E200" s="370"/>
      <c r="F200" s="370"/>
    </row>
    <row r="201" spans="1:6" x14ac:dyDescent="0.2">
      <c r="A201" s="370"/>
      <c r="B201" s="370"/>
      <c r="C201" s="370"/>
      <c r="D201" s="370"/>
      <c r="E201" s="370"/>
      <c r="F201" s="370"/>
    </row>
    <row r="202" spans="1:6" x14ac:dyDescent="0.2">
      <c r="A202" s="370"/>
      <c r="B202" s="370"/>
      <c r="C202" s="370"/>
      <c r="D202" s="370"/>
      <c r="E202" s="370"/>
      <c r="F202" s="370"/>
    </row>
    <row r="203" spans="1:6" x14ac:dyDescent="0.2">
      <c r="A203" s="370"/>
      <c r="B203" s="370"/>
      <c r="C203" s="370"/>
      <c r="D203" s="370"/>
      <c r="E203" s="370"/>
      <c r="F203" s="370"/>
    </row>
    <row r="204" spans="1:6" x14ac:dyDescent="0.2">
      <c r="A204" s="370"/>
      <c r="B204" s="370"/>
      <c r="C204" s="370"/>
      <c r="D204" s="370"/>
      <c r="E204" s="370"/>
      <c r="F204" s="370"/>
    </row>
    <row r="205" spans="1:6" x14ac:dyDescent="0.2">
      <c r="A205" s="370"/>
      <c r="B205" s="370"/>
      <c r="C205" s="370"/>
      <c r="D205" s="370"/>
      <c r="E205" s="370"/>
      <c r="F205" s="370"/>
    </row>
    <row r="206" spans="1:6" x14ac:dyDescent="0.2">
      <c r="A206" s="370"/>
      <c r="B206" s="370"/>
      <c r="C206" s="370"/>
      <c r="D206" s="370"/>
      <c r="E206" s="370"/>
      <c r="F206" s="370"/>
    </row>
    <row r="207" spans="1:6" x14ac:dyDescent="0.2">
      <c r="A207" s="370"/>
      <c r="B207" s="370"/>
      <c r="C207" s="370"/>
      <c r="D207" s="370"/>
      <c r="E207" s="370"/>
      <c r="F207" s="370"/>
    </row>
    <row r="208" spans="1:6" x14ac:dyDescent="0.2">
      <c r="A208" s="370"/>
      <c r="B208" s="370"/>
      <c r="C208" s="370"/>
      <c r="D208" s="370"/>
      <c r="E208" s="370"/>
      <c r="F208" s="370"/>
    </row>
    <row r="209" spans="1:6" x14ac:dyDescent="0.2">
      <c r="A209" s="370"/>
      <c r="B209" s="370"/>
      <c r="C209" s="370"/>
      <c r="D209" s="370"/>
      <c r="E209" s="370"/>
      <c r="F209" s="370"/>
    </row>
    <row r="210" spans="1:6" x14ac:dyDescent="0.2">
      <c r="A210" s="370"/>
      <c r="B210" s="370"/>
      <c r="C210" s="370"/>
      <c r="D210" s="370"/>
      <c r="E210" s="370"/>
      <c r="F210" s="370"/>
    </row>
    <row r="211" spans="1:6" x14ac:dyDescent="0.2">
      <c r="A211" s="370"/>
      <c r="B211" s="370"/>
      <c r="C211" s="370"/>
      <c r="D211" s="370"/>
      <c r="E211" s="370"/>
      <c r="F211" s="370"/>
    </row>
    <row r="212" spans="1:6" x14ac:dyDescent="0.2">
      <c r="A212" s="370"/>
      <c r="B212" s="370"/>
      <c r="C212" s="370"/>
      <c r="D212" s="370"/>
      <c r="E212" s="370"/>
      <c r="F212" s="370"/>
    </row>
    <row r="213" spans="1:6" x14ac:dyDescent="0.2">
      <c r="A213" s="370"/>
      <c r="B213" s="370"/>
      <c r="C213" s="370"/>
      <c r="D213" s="370"/>
      <c r="E213" s="370"/>
      <c r="F213" s="370"/>
    </row>
    <row r="214" spans="1:6" x14ac:dyDescent="0.2">
      <c r="A214" s="370"/>
      <c r="B214" s="370"/>
      <c r="C214" s="370"/>
      <c r="D214" s="370"/>
      <c r="E214" s="370"/>
      <c r="F214" s="370"/>
    </row>
    <row r="215" spans="1:6" x14ac:dyDescent="0.2">
      <c r="A215" s="370"/>
      <c r="B215" s="370"/>
      <c r="C215" s="370"/>
      <c r="D215" s="370"/>
      <c r="E215" s="370"/>
      <c r="F215" s="370"/>
    </row>
    <row r="216" spans="1:6" x14ac:dyDescent="0.2">
      <c r="A216" s="370"/>
      <c r="B216" s="370"/>
      <c r="C216" s="370"/>
      <c r="D216" s="370"/>
      <c r="E216" s="370"/>
      <c r="F216" s="370"/>
    </row>
    <row r="217" spans="1:6" x14ac:dyDescent="0.2">
      <c r="A217" s="370"/>
      <c r="B217" s="370"/>
      <c r="C217" s="370"/>
      <c r="D217" s="370"/>
      <c r="E217" s="370"/>
      <c r="F217" s="370"/>
    </row>
    <row r="218" spans="1:6" x14ac:dyDescent="0.2">
      <c r="A218" s="370"/>
      <c r="B218" s="370"/>
      <c r="C218" s="370"/>
      <c r="D218" s="370"/>
      <c r="E218" s="370"/>
      <c r="F218" s="370"/>
    </row>
    <row r="219" spans="1:6" x14ac:dyDescent="0.2">
      <c r="A219" s="370"/>
      <c r="B219" s="370"/>
      <c r="C219" s="370"/>
      <c r="D219" s="370"/>
      <c r="E219" s="370"/>
      <c r="F219" s="370"/>
    </row>
    <row r="220" spans="1:6" x14ac:dyDescent="0.2">
      <c r="A220" s="370"/>
      <c r="B220" s="370"/>
      <c r="C220" s="370"/>
      <c r="D220" s="370"/>
      <c r="E220" s="370"/>
      <c r="F220" s="370"/>
    </row>
    <row r="221" spans="1:6" x14ac:dyDescent="0.2">
      <c r="A221" s="370"/>
      <c r="B221" s="370"/>
      <c r="C221" s="370"/>
      <c r="D221" s="370"/>
      <c r="E221" s="370"/>
      <c r="F221" s="370"/>
    </row>
    <row r="222" spans="1:6" x14ac:dyDescent="0.2">
      <c r="A222" s="370"/>
      <c r="B222" s="370"/>
      <c r="C222" s="370"/>
      <c r="D222" s="370"/>
      <c r="E222" s="370"/>
      <c r="F222" s="370"/>
    </row>
    <row r="223" spans="1:6" x14ac:dyDescent="0.2">
      <c r="A223" s="370"/>
      <c r="B223" s="370"/>
      <c r="C223" s="370"/>
      <c r="D223" s="370"/>
      <c r="E223" s="370"/>
      <c r="F223" s="370"/>
    </row>
    <row r="224" spans="1:6" x14ac:dyDescent="0.2">
      <c r="A224" s="370"/>
      <c r="B224" s="370"/>
      <c r="C224" s="370"/>
      <c r="D224" s="370"/>
      <c r="E224" s="370"/>
      <c r="F224" s="370"/>
    </row>
    <row r="225" spans="1:6" x14ac:dyDescent="0.2">
      <c r="A225" s="370"/>
      <c r="B225" s="370"/>
      <c r="C225" s="370"/>
      <c r="D225" s="370"/>
      <c r="E225" s="370"/>
      <c r="F225" s="370"/>
    </row>
    <row r="226" spans="1:6" x14ac:dyDescent="0.2">
      <c r="A226" s="370"/>
      <c r="B226" s="370"/>
      <c r="C226" s="370"/>
      <c r="D226" s="370"/>
      <c r="E226" s="370"/>
      <c r="F226" s="370"/>
    </row>
    <row r="227" spans="1:6" x14ac:dyDescent="0.2">
      <c r="A227" s="370"/>
      <c r="B227" s="370"/>
      <c r="C227" s="370"/>
      <c r="D227" s="370"/>
      <c r="E227" s="370"/>
      <c r="F227" s="370"/>
    </row>
    <row r="228" spans="1:6" x14ac:dyDescent="0.2">
      <c r="A228" s="370"/>
      <c r="B228" s="370"/>
      <c r="C228" s="370"/>
      <c r="D228" s="370"/>
      <c r="E228" s="370"/>
      <c r="F228" s="370"/>
    </row>
    <row r="229" spans="1:6" x14ac:dyDescent="0.2">
      <c r="A229" s="370"/>
      <c r="B229" s="370"/>
      <c r="C229" s="370"/>
      <c r="D229" s="370"/>
      <c r="E229" s="370"/>
      <c r="F229" s="370"/>
    </row>
    <row r="230" spans="1:6" x14ac:dyDescent="0.2">
      <c r="A230" s="370"/>
      <c r="B230" s="370"/>
      <c r="C230" s="370"/>
      <c r="D230" s="370"/>
      <c r="E230" s="370"/>
      <c r="F230" s="370"/>
    </row>
    <row r="231" spans="1:6" x14ac:dyDescent="0.2">
      <c r="A231" s="370"/>
      <c r="B231" s="370"/>
      <c r="C231" s="370"/>
      <c r="D231" s="370"/>
      <c r="E231" s="370"/>
      <c r="F231" s="370"/>
    </row>
    <row r="232" spans="1:6" x14ac:dyDescent="0.2">
      <c r="A232" s="370"/>
      <c r="B232" s="370"/>
      <c r="C232" s="370"/>
      <c r="D232" s="370"/>
      <c r="E232" s="370"/>
      <c r="F232" s="370"/>
    </row>
    <row r="233" spans="1:6" x14ac:dyDescent="0.2">
      <c r="A233" s="370"/>
      <c r="B233" s="370"/>
      <c r="C233" s="370"/>
      <c r="D233" s="370"/>
      <c r="E233" s="370"/>
      <c r="F233" s="370"/>
    </row>
    <row r="234" spans="1:6" x14ac:dyDescent="0.2">
      <c r="A234" s="370"/>
      <c r="B234" s="370"/>
      <c r="C234" s="370"/>
      <c r="D234" s="370"/>
      <c r="E234" s="370"/>
      <c r="F234" s="370"/>
    </row>
    <row r="235" spans="1:6" x14ac:dyDescent="0.2">
      <c r="A235" s="370"/>
      <c r="B235" s="370"/>
      <c r="C235" s="370"/>
      <c r="D235" s="370"/>
      <c r="E235" s="370"/>
      <c r="F235" s="370"/>
    </row>
    <row r="236" spans="1:6" x14ac:dyDescent="0.2">
      <c r="A236" s="370"/>
      <c r="B236" s="370"/>
      <c r="C236" s="370"/>
      <c r="D236" s="370"/>
      <c r="E236" s="370"/>
      <c r="F236" s="370"/>
    </row>
    <row r="237" spans="1:6" x14ac:dyDescent="0.2">
      <c r="A237" s="370"/>
      <c r="B237" s="370"/>
      <c r="C237" s="370"/>
      <c r="D237" s="370"/>
      <c r="E237" s="370"/>
      <c r="F237" s="370"/>
    </row>
    <row r="238" spans="1:6" x14ac:dyDescent="0.2">
      <c r="A238" s="370"/>
      <c r="B238" s="370"/>
      <c r="C238" s="370"/>
      <c r="D238" s="370"/>
      <c r="E238" s="370"/>
      <c r="F238" s="370"/>
    </row>
    <row r="239" spans="1:6" x14ac:dyDescent="0.2">
      <c r="A239" s="370"/>
      <c r="B239" s="370"/>
      <c r="C239" s="370"/>
      <c r="D239" s="370"/>
      <c r="E239" s="370"/>
      <c r="F239" s="370"/>
    </row>
    <row r="240" spans="1:6" x14ac:dyDescent="0.2">
      <c r="A240" s="370"/>
      <c r="B240" s="370"/>
      <c r="C240" s="370"/>
      <c r="D240" s="370"/>
      <c r="E240" s="370"/>
      <c r="F240" s="370"/>
    </row>
    <row r="241" spans="1:6" x14ac:dyDescent="0.2">
      <c r="A241" s="370"/>
      <c r="B241" s="370"/>
      <c r="C241" s="370"/>
      <c r="D241" s="370"/>
      <c r="E241" s="370"/>
      <c r="F241" s="370"/>
    </row>
    <row r="242" spans="1:6" x14ac:dyDescent="0.2">
      <c r="A242" s="370"/>
      <c r="B242" s="370"/>
      <c r="C242" s="370"/>
      <c r="D242" s="370"/>
      <c r="E242" s="370"/>
      <c r="F242" s="370"/>
    </row>
    <row r="243" spans="1:6" x14ac:dyDescent="0.2">
      <c r="A243" s="370"/>
      <c r="B243" s="370"/>
      <c r="C243" s="370"/>
      <c r="D243" s="370"/>
      <c r="E243" s="370"/>
      <c r="F243" s="370"/>
    </row>
    <row r="244" spans="1:6" x14ac:dyDescent="0.2">
      <c r="A244" s="370"/>
      <c r="B244" s="370"/>
      <c r="C244" s="370"/>
      <c r="D244" s="370"/>
      <c r="E244" s="370"/>
      <c r="F244" s="370"/>
    </row>
    <row r="245" spans="1:6" x14ac:dyDescent="0.2">
      <c r="A245" s="370"/>
      <c r="B245" s="370"/>
      <c r="C245" s="370"/>
      <c r="D245" s="370"/>
      <c r="E245" s="370"/>
      <c r="F245" s="370"/>
    </row>
    <row r="246" spans="1:6" x14ac:dyDescent="0.2">
      <c r="A246" s="370"/>
      <c r="B246" s="370"/>
      <c r="C246" s="370"/>
      <c r="D246" s="370"/>
      <c r="E246" s="370"/>
      <c r="F246" s="370"/>
    </row>
    <row r="247" spans="1:6" x14ac:dyDescent="0.2">
      <c r="A247" s="370"/>
      <c r="B247" s="370"/>
      <c r="C247" s="370"/>
      <c r="D247" s="370"/>
      <c r="E247" s="370"/>
      <c r="F247" s="370"/>
    </row>
    <row r="248" spans="1:6" x14ac:dyDescent="0.2">
      <c r="A248" s="370"/>
      <c r="B248" s="370"/>
      <c r="C248" s="370"/>
      <c r="D248" s="370"/>
      <c r="E248" s="370"/>
      <c r="F248" s="370"/>
    </row>
    <row r="249" spans="1:6" x14ac:dyDescent="0.2">
      <c r="A249" s="370"/>
      <c r="B249" s="370"/>
      <c r="C249" s="370"/>
      <c r="D249" s="370"/>
      <c r="E249" s="370"/>
      <c r="F249" s="370"/>
    </row>
    <row r="250" spans="1:6" x14ac:dyDescent="0.2">
      <c r="A250" s="370"/>
      <c r="B250" s="370"/>
      <c r="C250" s="370"/>
      <c r="D250" s="370"/>
      <c r="E250" s="370"/>
      <c r="F250" s="370"/>
    </row>
    <row r="251" spans="1:6" x14ac:dyDescent="0.2">
      <c r="A251" s="370"/>
      <c r="B251" s="370"/>
      <c r="C251" s="370"/>
      <c r="D251" s="370"/>
      <c r="E251" s="370"/>
      <c r="F251" s="370"/>
    </row>
    <row r="252" spans="1:6" x14ac:dyDescent="0.2">
      <c r="A252" s="370"/>
      <c r="B252" s="370"/>
      <c r="C252" s="370"/>
      <c r="D252" s="370"/>
      <c r="E252" s="370"/>
      <c r="F252" s="370"/>
    </row>
    <row r="253" spans="1:6" x14ac:dyDescent="0.2">
      <c r="A253" s="370"/>
      <c r="B253" s="370"/>
      <c r="C253" s="370"/>
      <c r="D253" s="370"/>
      <c r="E253" s="370"/>
      <c r="F253" s="370"/>
    </row>
    <row r="254" spans="1:6" x14ac:dyDescent="0.2">
      <c r="A254" s="370"/>
      <c r="B254" s="370"/>
      <c r="C254" s="370"/>
      <c r="D254" s="370"/>
      <c r="E254" s="370"/>
      <c r="F254" s="370"/>
    </row>
    <row r="255" spans="1:6" x14ac:dyDescent="0.2">
      <c r="A255" s="370"/>
      <c r="B255" s="370"/>
      <c r="C255" s="370"/>
      <c r="D255" s="370"/>
      <c r="E255" s="370"/>
      <c r="F255" s="370"/>
    </row>
    <row r="256" spans="1:6" x14ac:dyDescent="0.2">
      <c r="A256" s="370"/>
      <c r="B256" s="370"/>
      <c r="C256" s="370"/>
      <c r="D256" s="370"/>
      <c r="E256" s="370"/>
      <c r="F256" s="370"/>
    </row>
    <row r="257" spans="1:6" x14ac:dyDescent="0.2">
      <c r="A257" s="370"/>
      <c r="B257" s="370"/>
      <c r="C257" s="370"/>
      <c r="D257" s="370"/>
      <c r="E257" s="370"/>
      <c r="F257" s="370"/>
    </row>
    <row r="258" spans="1:6" x14ac:dyDescent="0.2">
      <c r="A258" s="370"/>
      <c r="B258" s="370"/>
      <c r="C258" s="370"/>
      <c r="D258" s="370"/>
      <c r="E258" s="370"/>
      <c r="F258" s="370"/>
    </row>
    <row r="259" spans="1:6" x14ac:dyDescent="0.2">
      <c r="A259" s="370"/>
      <c r="B259" s="370"/>
      <c r="C259" s="370"/>
      <c r="D259" s="370"/>
      <c r="E259" s="370"/>
      <c r="F259" s="370"/>
    </row>
    <row r="260" spans="1:6" x14ac:dyDescent="0.2">
      <c r="A260" s="370"/>
      <c r="B260" s="370"/>
      <c r="C260" s="370"/>
      <c r="D260" s="370"/>
      <c r="E260" s="370"/>
      <c r="F260" s="370"/>
    </row>
    <row r="261" spans="1:6" x14ac:dyDescent="0.2">
      <c r="A261" s="370"/>
      <c r="B261" s="370"/>
      <c r="C261" s="370"/>
      <c r="D261" s="370"/>
      <c r="E261" s="370"/>
      <c r="F261" s="370"/>
    </row>
    <row r="262" spans="1:6" x14ac:dyDescent="0.2">
      <c r="A262" s="370"/>
      <c r="B262" s="370"/>
      <c r="C262" s="370"/>
      <c r="D262" s="370"/>
      <c r="E262" s="370"/>
      <c r="F262" s="370"/>
    </row>
    <row r="263" spans="1:6" x14ac:dyDescent="0.2">
      <c r="A263" s="370"/>
      <c r="B263" s="370"/>
      <c r="C263" s="370"/>
      <c r="D263" s="370"/>
      <c r="E263" s="370"/>
      <c r="F263" s="370"/>
    </row>
    <row r="264" spans="1:6" x14ac:dyDescent="0.2">
      <c r="A264" s="370"/>
      <c r="B264" s="370"/>
      <c r="C264" s="370"/>
      <c r="D264" s="370"/>
      <c r="E264" s="370"/>
      <c r="F264" s="370"/>
    </row>
    <row r="265" spans="1:6" x14ac:dyDescent="0.2">
      <c r="A265" s="370"/>
      <c r="B265" s="370"/>
      <c r="C265" s="370"/>
      <c r="D265" s="370"/>
      <c r="E265" s="370"/>
      <c r="F265" s="370"/>
    </row>
    <row r="266" spans="1:6" x14ac:dyDescent="0.2">
      <c r="A266" s="370"/>
      <c r="B266" s="370"/>
      <c r="C266" s="370"/>
      <c r="D266" s="370"/>
      <c r="E266" s="370"/>
      <c r="F266" s="370"/>
    </row>
    <row r="267" spans="1:6" x14ac:dyDescent="0.2">
      <c r="A267" s="370"/>
      <c r="B267" s="370"/>
      <c r="C267" s="370"/>
      <c r="D267" s="370"/>
      <c r="E267" s="370"/>
      <c r="F267" s="370"/>
    </row>
    <row r="268" spans="1:6" x14ac:dyDescent="0.2">
      <c r="A268" s="370"/>
      <c r="B268" s="370"/>
      <c r="C268" s="370"/>
      <c r="D268" s="370"/>
      <c r="E268" s="370"/>
      <c r="F268" s="370"/>
    </row>
    <row r="269" spans="1:6" x14ac:dyDescent="0.2">
      <c r="A269" s="370"/>
      <c r="B269" s="370"/>
      <c r="C269" s="370"/>
      <c r="D269" s="370"/>
      <c r="E269" s="370"/>
      <c r="F269" s="370"/>
    </row>
    <row r="270" spans="1:6" x14ac:dyDescent="0.2">
      <c r="A270" s="370"/>
      <c r="B270" s="370"/>
      <c r="C270" s="370"/>
      <c r="D270" s="370"/>
      <c r="E270" s="370"/>
      <c r="F270" s="370"/>
    </row>
    <row r="271" spans="1:6" x14ac:dyDescent="0.2">
      <c r="A271" s="370"/>
      <c r="B271" s="370"/>
      <c r="C271" s="370"/>
      <c r="D271" s="370"/>
      <c r="E271" s="370"/>
      <c r="F271" s="370"/>
    </row>
    <row r="272" spans="1:6" x14ac:dyDescent="0.2">
      <c r="A272" s="370"/>
      <c r="B272" s="370"/>
      <c r="C272" s="370"/>
      <c r="D272" s="370"/>
      <c r="E272" s="370"/>
      <c r="F272" s="370"/>
    </row>
    <row r="273" spans="1:6" x14ac:dyDescent="0.2">
      <c r="A273" s="370"/>
      <c r="B273" s="370"/>
      <c r="C273" s="370"/>
      <c r="D273" s="370"/>
      <c r="E273" s="370"/>
      <c r="F273" s="370"/>
    </row>
    <row r="274" spans="1:6" x14ac:dyDescent="0.2">
      <c r="A274" s="370"/>
      <c r="B274" s="370"/>
      <c r="C274" s="370"/>
      <c r="D274" s="370"/>
      <c r="E274" s="370"/>
      <c r="F274" s="370"/>
    </row>
    <row r="275" spans="1:6" x14ac:dyDescent="0.2">
      <c r="A275" s="370"/>
      <c r="B275" s="370"/>
      <c r="C275" s="370"/>
      <c r="D275" s="370"/>
      <c r="E275" s="370"/>
      <c r="F275" s="370"/>
    </row>
    <row r="276" spans="1:6" x14ac:dyDescent="0.2">
      <c r="A276" s="370"/>
      <c r="B276" s="370"/>
      <c r="C276" s="370"/>
      <c r="D276" s="370"/>
      <c r="E276" s="370"/>
      <c r="F276" s="370"/>
    </row>
    <row r="277" spans="1:6" x14ac:dyDescent="0.2">
      <c r="A277" s="370"/>
      <c r="B277" s="370"/>
      <c r="C277" s="370"/>
      <c r="D277" s="370"/>
      <c r="E277" s="370"/>
      <c r="F277" s="370"/>
    </row>
    <row r="278" spans="1:6" x14ac:dyDescent="0.2">
      <c r="A278" s="370"/>
      <c r="B278" s="370"/>
      <c r="C278" s="370"/>
      <c r="D278" s="370"/>
      <c r="E278" s="370"/>
      <c r="F278" s="370"/>
    </row>
    <row r="279" spans="1:6" x14ac:dyDescent="0.2">
      <c r="A279" s="370"/>
      <c r="B279" s="370"/>
      <c r="C279" s="370"/>
      <c r="D279" s="370"/>
      <c r="E279" s="370"/>
      <c r="F279" s="370"/>
    </row>
    <row r="280" spans="1:6" x14ac:dyDescent="0.2">
      <c r="A280" s="370"/>
      <c r="B280" s="370"/>
      <c r="C280" s="370"/>
      <c r="D280" s="370"/>
      <c r="E280" s="370"/>
      <c r="F280" s="370"/>
    </row>
    <row r="281" spans="1:6" x14ac:dyDescent="0.2">
      <c r="A281" s="370"/>
      <c r="B281" s="370"/>
      <c r="C281" s="370"/>
      <c r="D281" s="370"/>
      <c r="E281" s="370"/>
      <c r="F281" s="370"/>
    </row>
    <row r="282" spans="1:6" x14ac:dyDescent="0.2">
      <c r="A282" s="370"/>
      <c r="B282" s="370"/>
      <c r="C282" s="370"/>
      <c r="D282" s="370"/>
      <c r="E282" s="370"/>
      <c r="F282" s="370"/>
    </row>
    <row r="283" spans="1:6" x14ac:dyDescent="0.2">
      <c r="A283" s="370"/>
      <c r="B283" s="370"/>
      <c r="C283" s="370"/>
      <c r="D283" s="370"/>
      <c r="E283" s="370"/>
      <c r="F283" s="370"/>
    </row>
    <row r="284" spans="1:6" x14ac:dyDescent="0.2">
      <c r="A284" s="370"/>
      <c r="B284" s="370"/>
      <c r="C284" s="370"/>
      <c r="D284" s="370"/>
      <c r="E284" s="370"/>
      <c r="F284" s="370"/>
    </row>
    <row r="285" spans="1:6" x14ac:dyDescent="0.2">
      <c r="A285" s="370"/>
      <c r="B285" s="370"/>
      <c r="C285" s="370"/>
      <c r="D285" s="370"/>
      <c r="E285" s="370"/>
      <c r="F285" s="370"/>
    </row>
  </sheetData>
  <hyperlinks>
    <hyperlink ref="B14" r:id="rId1"/>
  </hyperlinks>
  <pageMargins left="0.70866141732283472" right="0.70866141732283472" top="0.59055118110236227" bottom="0.59055118110236227" header="0.31496062992125984" footer="0.31496062992125984"/>
  <pageSetup paperSize="9" orientation="portrait" r:id="rId2"/>
  <headerFooter>
    <oddFooter>&amp;C&amp;8Seite &amp;P von &amp;N</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K57"/>
  <sheetViews>
    <sheetView showGridLines="0" zoomScaleNormal="100" workbookViewId="0"/>
  </sheetViews>
  <sheetFormatPr baseColWidth="10" defaultRowHeight="16.5" customHeight="1" x14ac:dyDescent="0.2"/>
  <cols>
    <col min="1" max="1" width="2.375" style="319" customWidth="1"/>
    <col min="2" max="2" width="15.125" style="319" customWidth="1"/>
    <col min="3" max="3" width="20.375" style="319" customWidth="1"/>
    <col min="4" max="5" width="10" style="319" customWidth="1"/>
    <col min="6" max="8" width="11" style="319"/>
    <col min="9" max="9" width="13.75" style="319" customWidth="1"/>
    <col min="10" max="256" width="11" style="319"/>
    <col min="257" max="257" width="2.375" style="319" customWidth="1"/>
    <col min="258" max="258" width="15.125" style="319" customWidth="1"/>
    <col min="259" max="259" width="20.375" style="319" customWidth="1"/>
    <col min="260" max="261" width="10" style="319" customWidth="1"/>
    <col min="262" max="264" width="11" style="319"/>
    <col min="265" max="265" width="13.75" style="319" customWidth="1"/>
    <col min="266" max="512" width="11" style="319"/>
    <col min="513" max="513" width="2.375" style="319" customWidth="1"/>
    <col min="514" max="514" width="15.125" style="319" customWidth="1"/>
    <col min="515" max="515" width="20.375" style="319" customWidth="1"/>
    <col min="516" max="517" width="10" style="319" customWidth="1"/>
    <col min="518" max="520" width="11" style="319"/>
    <col min="521" max="521" width="13.75" style="319" customWidth="1"/>
    <col min="522" max="768" width="11" style="319"/>
    <col min="769" max="769" width="2.375" style="319" customWidth="1"/>
    <col min="770" max="770" width="15.125" style="319" customWidth="1"/>
    <col min="771" max="771" width="20.375" style="319" customWidth="1"/>
    <col min="772" max="773" width="10" style="319" customWidth="1"/>
    <col min="774" max="776" width="11" style="319"/>
    <col min="777" max="777" width="13.75" style="319" customWidth="1"/>
    <col min="778" max="1024" width="11" style="319"/>
    <col min="1025" max="1025" width="2.375" style="319" customWidth="1"/>
    <col min="1026" max="1026" width="15.125" style="319" customWidth="1"/>
    <col min="1027" max="1027" width="20.375" style="319" customWidth="1"/>
    <col min="1028" max="1029" width="10" style="319" customWidth="1"/>
    <col min="1030" max="1032" width="11" style="319"/>
    <col min="1033" max="1033" width="13.75" style="319" customWidth="1"/>
    <col min="1034" max="1280" width="11" style="319"/>
    <col min="1281" max="1281" width="2.375" style="319" customWidth="1"/>
    <col min="1282" max="1282" width="15.125" style="319" customWidth="1"/>
    <col min="1283" max="1283" width="20.375" style="319" customWidth="1"/>
    <col min="1284" max="1285" width="10" style="319" customWidth="1"/>
    <col min="1286" max="1288" width="11" style="319"/>
    <col min="1289" max="1289" width="13.75" style="319" customWidth="1"/>
    <col min="1290" max="1536" width="11" style="319"/>
    <col min="1537" max="1537" width="2.375" style="319" customWidth="1"/>
    <col min="1538" max="1538" width="15.125" style="319" customWidth="1"/>
    <col min="1539" max="1539" width="20.375" style="319" customWidth="1"/>
    <col min="1540" max="1541" width="10" style="319" customWidth="1"/>
    <col min="1542" max="1544" width="11" style="319"/>
    <col min="1545" max="1545" width="13.75" style="319" customWidth="1"/>
    <col min="1546" max="1792" width="11" style="319"/>
    <col min="1793" max="1793" width="2.375" style="319" customWidth="1"/>
    <col min="1794" max="1794" width="15.125" style="319" customWidth="1"/>
    <col min="1795" max="1795" width="20.375" style="319" customWidth="1"/>
    <col min="1796" max="1797" width="10" style="319" customWidth="1"/>
    <col min="1798" max="1800" width="11" style="319"/>
    <col min="1801" max="1801" width="13.75" style="319" customWidth="1"/>
    <col min="1802" max="2048" width="11" style="319"/>
    <col min="2049" max="2049" width="2.375" style="319" customWidth="1"/>
    <col min="2050" max="2050" width="15.125" style="319" customWidth="1"/>
    <col min="2051" max="2051" width="20.375" style="319" customWidth="1"/>
    <col min="2052" max="2053" width="10" style="319" customWidth="1"/>
    <col min="2054" max="2056" width="11" style="319"/>
    <col min="2057" max="2057" width="13.75" style="319" customWidth="1"/>
    <col min="2058" max="2304" width="11" style="319"/>
    <col min="2305" max="2305" width="2.375" style="319" customWidth="1"/>
    <col min="2306" max="2306" width="15.125" style="319" customWidth="1"/>
    <col min="2307" max="2307" width="20.375" style="319" customWidth="1"/>
    <col min="2308" max="2309" width="10" style="319" customWidth="1"/>
    <col min="2310" max="2312" width="11" style="319"/>
    <col min="2313" max="2313" width="13.75" style="319" customWidth="1"/>
    <col min="2314" max="2560" width="11" style="319"/>
    <col min="2561" max="2561" width="2.375" style="319" customWidth="1"/>
    <col min="2562" max="2562" width="15.125" style="319" customWidth="1"/>
    <col min="2563" max="2563" width="20.375" style="319" customWidth="1"/>
    <col min="2564" max="2565" width="10" style="319" customWidth="1"/>
    <col min="2566" max="2568" width="11" style="319"/>
    <col min="2569" max="2569" width="13.75" style="319" customWidth="1"/>
    <col min="2570" max="2816" width="11" style="319"/>
    <col min="2817" max="2817" width="2.375" style="319" customWidth="1"/>
    <col min="2818" max="2818" width="15.125" style="319" customWidth="1"/>
    <col min="2819" max="2819" width="20.375" style="319" customWidth="1"/>
    <col min="2820" max="2821" width="10" style="319" customWidth="1"/>
    <col min="2822" max="2824" width="11" style="319"/>
    <col min="2825" max="2825" width="13.75" style="319" customWidth="1"/>
    <col min="2826" max="3072" width="11" style="319"/>
    <col min="3073" max="3073" width="2.375" style="319" customWidth="1"/>
    <col min="3074" max="3074" width="15.125" style="319" customWidth="1"/>
    <col min="3075" max="3075" width="20.375" style="319" customWidth="1"/>
    <col min="3076" max="3077" width="10" style="319" customWidth="1"/>
    <col min="3078" max="3080" width="11" style="319"/>
    <col min="3081" max="3081" width="13.75" style="319" customWidth="1"/>
    <col min="3082" max="3328" width="11" style="319"/>
    <col min="3329" max="3329" width="2.375" style="319" customWidth="1"/>
    <col min="3330" max="3330" width="15.125" style="319" customWidth="1"/>
    <col min="3331" max="3331" width="20.375" style="319" customWidth="1"/>
    <col min="3332" max="3333" width="10" style="319" customWidth="1"/>
    <col min="3334" max="3336" width="11" style="319"/>
    <col min="3337" max="3337" width="13.75" style="319" customWidth="1"/>
    <col min="3338" max="3584" width="11" style="319"/>
    <col min="3585" max="3585" width="2.375" style="319" customWidth="1"/>
    <col min="3586" max="3586" width="15.125" style="319" customWidth="1"/>
    <col min="3587" max="3587" width="20.375" style="319" customWidth="1"/>
    <col min="3588" max="3589" width="10" style="319" customWidth="1"/>
    <col min="3590" max="3592" width="11" style="319"/>
    <col min="3593" max="3593" width="13.75" style="319" customWidth="1"/>
    <col min="3594" max="3840" width="11" style="319"/>
    <col min="3841" max="3841" width="2.375" style="319" customWidth="1"/>
    <col min="3842" max="3842" width="15.125" style="319" customWidth="1"/>
    <col min="3843" max="3843" width="20.375" style="319" customWidth="1"/>
    <col min="3844" max="3845" width="10" style="319" customWidth="1"/>
    <col min="3846" max="3848" width="11" style="319"/>
    <col min="3849" max="3849" width="13.75" style="319" customWidth="1"/>
    <col min="3850" max="4096" width="11" style="319"/>
    <col min="4097" max="4097" width="2.375" style="319" customWidth="1"/>
    <col min="4098" max="4098" width="15.125" style="319" customWidth="1"/>
    <col min="4099" max="4099" width="20.375" style="319" customWidth="1"/>
    <col min="4100" max="4101" width="10" style="319" customWidth="1"/>
    <col min="4102" max="4104" width="11" style="319"/>
    <col min="4105" max="4105" width="13.75" style="319" customWidth="1"/>
    <col min="4106" max="4352" width="11" style="319"/>
    <col min="4353" max="4353" width="2.375" style="319" customWidth="1"/>
    <col min="4354" max="4354" width="15.125" style="319" customWidth="1"/>
    <col min="4355" max="4355" width="20.375" style="319" customWidth="1"/>
    <col min="4356" max="4357" width="10" style="319" customWidth="1"/>
    <col min="4358" max="4360" width="11" style="319"/>
    <col min="4361" max="4361" width="13.75" style="319" customWidth="1"/>
    <col min="4362" max="4608" width="11" style="319"/>
    <col min="4609" max="4609" width="2.375" style="319" customWidth="1"/>
    <col min="4610" max="4610" width="15.125" style="319" customWidth="1"/>
    <col min="4611" max="4611" width="20.375" style="319" customWidth="1"/>
    <col min="4612" max="4613" width="10" style="319" customWidth="1"/>
    <col min="4614" max="4616" width="11" style="319"/>
    <col min="4617" max="4617" width="13.75" style="319" customWidth="1"/>
    <col min="4618" max="4864" width="11" style="319"/>
    <col min="4865" max="4865" width="2.375" style="319" customWidth="1"/>
    <col min="4866" max="4866" width="15.125" style="319" customWidth="1"/>
    <col min="4867" max="4867" width="20.375" style="319" customWidth="1"/>
    <col min="4868" max="4869" width="10" style="319" customWidth="1"/>
    <col min="4870" max="4872" width="11" style="319"/>
    <col min="4873" max="4873" width="13.75" style="319" customWidth="1"/>
    <col min="4874" max="5120" width="11" style="319"/>
    <col min="5121" max="5121" width="2.375" style="319" customWidth="1"/>
    <col min="5122" max="5122" width="15.125" style="319" customWidth="1"/>
    <col min="5123" max="5123" width="20.375" style="319" customWidth="1"/>
    <col min="5124" max="5125" width="10" style="319" customWidth="1"/>
    <col min="5126" max="5128" width="11" style="319"/>
    <col min="5129" max="5129" width="13.75" style="319" customWidth="1"/>
    <col min="5130" max="5376" width="11" style="319"/>
    <col min="5377" max="5377" width="2.375" style="319" customWidth="1"/>
    <col min="5378" max="5378" width="15.125" style="319" customWidth="1"/>
    <col min="5379" max="5379" width="20.375" style="319" customWidth="1"/>
    <col min="5380" max="5381" width="10" style="319" customWidth="1"/>
    <col min="5382" max="5384" width="11" style="319"/>
    <col min="5385" max="5385" width="13.75" style="319" customWidth="1"/>
    <col min="5386" max="5632" width="11" style="319"/>
    <col min="5633" max="5633" width="2.375" style="319" customWidth="1"/>
    <col min="5634" max="5634" width="15.125" style="319" customWidth="1"/>
    <col min="5635" max="5635" width="20.375" style="319" customWidth="1"/>
    <col min="5636" max="5637" width="10" style="319" customWidth="1"/>
    <col min="5638" max="5640" width="11" style="319"/>
    <col min="5641" max="5641" width="13.75" style="319" customWidth="1"/>
    <col min="5642" max="5888" width="11" style="319"/>
    <col min="5889" max="5889" width="2.375" style="319" customWidth="1"/>
    <col min="5890" max="5890" width="15.125" style="319" customWidth="1"/>
    <col min="5891" max="5891" width="20.375" style="319" customWidth="1"/>
    <col min="5892" max="5893" width="10" style="319" customWidth="1"/>
    <col min="5894" max="5896" width="11" style="319"/>
    <col min="5897" max="5897" width="13.75" style="319" customWidth="1"/>
    <col min="5898" max="6144" width="11" style="319"/>
    <col min="6145" max="6145" width="2.375" style="319" customWidth="1"/>
    <col min="6146" max="6146" width="15.125" style="319" customWidth="1"/>
    <col min="6147" max="6147" width="20.375" style="319" customWidth="1"/>
    <col min="6148" max="6149" width="10" style="319" customWidth="1"/>
    <col min="6150" max="6152" width="11" style="319"/>
    <col min="6153" max="6153" width="13.75" style="319" customWidth="1"/>
    <col min="6154" max="6400" width="11" style="319"/>
    <col min="6401" max="6401" width="2.375" style="319" customWidth="1"/>
    <col min="6402" max="6402" width="15.125" style="319" customWidth="1"/>
    <col min="6403" max="6403" width="20.375" style="319" customWidth="1"/>
    <col min="6404" max="6405" width="10" style="319" customWidth="1"/>
    <col min="6406" max="6408" width="11" style="319"/>
    <col min="6409" max="6409" width="13.75" style="319" customWidth="1"/>
    <col min="6410" max="6656" width="11" style="319"/>
    <col min="6657" max="6657" width="2.375" style="319" customWidth="1"/>
    <col min="6658" max="6658" width="15.125" style="319" customWidth="1"/>
    <col min="6659" max="6659" width="20.375" style="319" customWidth="1"/>
    <col min="6660" max="6661" width="10" style="319" customWidth="1"/>
    <col min="6662" max="6664" width="11" style="319"/>
    <col min="6665" max="6665" width="13.75" style="319" customWidth="1"/>
    <col min="6666" max="6912" width="11" style="319"/>
    <col min="6913" max="6913" width="2.375" style="319" customWidth="1"/>
    <col min="6914" max="6914" width="15.125" style="319" customWidth="1"/>
    <col min="6915" max="6915" width="20.375" style="319" customWidth="1"/>
    <col min="6916" max="6917" width="10" style="319" customWidth="1"/>
    <col min="6918" max="6920" width="11" style="319"/>
    <col min="6921" max="6921" width="13.75" style="319" customWidth="1"/>
    <col min="6922" max="7168" width="11" style="319"/>
    <col min="7169" max="7169" width="2.375" style="319" customWidth="1"/>
    <col min="7170" max="7170" width="15.125" style="319" customWidth="1"/>
    <col min="7171" max="7171" width="20.375" style="319" customWidth="1"/>
    <col min="7172" max="7173" width="10" style="319" customWidth="1"/>
    <col min="7174" max="7176" width="11" style="319"/>
    <col min="7177" max="7177" width="13.75" style="319" customWidth="1"/>
    <col min="7178" max="7424" width="11" style="319"/>
    <col min="7425" max="7425" width="2.375" style="319" customWidth="1"/>
    <col min="7426" max="7426" width="15.125" style="319" customWidth="1"/>
    <col min="7427" max="7427" width="20.375" style="319" customWidth="1"/>
    <col min="7428" max="7429" width="10" style="319" customWidth="1"/>
    <col min="7430" max="7432" width="11" style="319"/>
    <col min="7433" max="7433" width="13.75" style="319" customWidth="1"/>
    <col min="7434" max="7680" width="11" style="319"/>
    <col min="7681" max="7681" width="2.375" style="319" customWidth="1"/>
    <col min="7682" max="7682" width="15.125" style="319" customWidth="1"/>
    <col min="7683" max="7683" width="20.375" style="319" customWidth="1"/>
    <col min="7684" max="7685" width="10" style="319" customWidth="1"/>
    <col min="7686" max="7688" width="11" style="319"/>
    <col min="7689" max="7689" width="13.75" style="319" customWidth="1"/>
    <col min="7690" max="7936" width="11" style="319"/>
    <col min="7937" max="7937" width="2.375" style="319" customWidth="1"/>
    <col min="7938" max="7938" width="15.125" style="319" customWidth="1"/>
    <col min="7939" max="7939" width="20.375" style="319" customWidth="1"/>
    <col min="7940" max="7941" width="10" style="319" customWidth="1"/>
    <col min="7942" max="7944" width="11" style="319"/>
    <col min="7945" max="7945" width="13.75" style="319" customWidth="1"/>
    <col min="7946" max="8192" width="11" style="319"/>
    <col min="8193" max="8193" width="2.375" style="319" customWidth="1"/>
    <col min="8194" max="8194" width="15.125" style="319" customWidth="1"/>
    <col min="8195" max="8195" width="20.375" style="319" customWidth="1"/>
    <col min="8196" max="8197" width="10" style="319" customWidth="1"/>
    <col min="8198" max="8200" width="11" style="319"/>
    <col min="8201" max="8201" width="13.75" style="319" customWidth="1"/>
    <col min="8202" max="8448" width="11" style="319"/>
    <col min="8449" max="8449" width="2.375" style="319" customWidth="1"/>
    <col min="8450" max="8450" width="15.125" style="319" customWidth="1"/>
    <col min="8451" max="8451" width="20.375" style="319" customWidth="1"/>
    <col min="8452" max="8453" width="10" style="319" customWidth="1"/>
    <col min="8454" max="8456" width="11" style="319"/>
    <col min="8457" max="8457" width="13.75" style="319" customWidth="1"/>
    <col min="8458" max="8704" width="11" style="319"/>
    <col min="8705" max="8705" width="2.375" style="319" customWidth="1"/>
    <col min="8706" max="8706" width="15.125" style="319" customWidth="1"/>
    <col min="8707" max="8707" width="20.375" style="319" customWidth="1"/>
    <col min="8708" max="8709" width="10" style="319" customWidth="1"/>
    <col min="8710" max="8712" width="11" style="319"/>
    <col min="8713" max="8713" width="13.75" style="319" customWidth="1"/>
    <col min="8714" max="8960" width="11" style="319"/>
    <col min="8961" max="8961" width="2.375" style="319" customWidth="1"/>
    <col min="8962" max="8962" width="15.125" style="319" customWidth="1"/>
    <col min="8963" max="8963" width="20.375" style="319" customWidth="1"/>
    <col min="8964" max="8965" width="10" style="319" customWidth="1"/>
    <col min="8966" max="8968" width="11" style="319"/>
    <col min="8969" max="8969" width="13.75" style="319" customWidth="1"/>
    <col min="8970" max="9216" width="11" style="319"/>
    <col min="9217" max="9217" width="2.375" style="319" customWidth="1"/>
    <col min="9218" max="9218" width="15.125" style="319" customWidth="1"/>
    <col min="9219" max="9219" width="20.375" style="319" customWidth="1"/>
    <col min="9220" max="9221" width="10" style="319" customWidth="1"/>
    <col min="9222" max="9224" width="11" style="319"/>
    <col min="9225" max="9225" width="13.75" style="319" customWidth="1"/>
    <col min="9226" max="9472" width="11" style="319"/>
    <col min="9473" max="9473" width="2.375" style="319" customWidth="1"/>
    <col min="9474" max="9474" width="15.125" style="319" customWidth="1"/>
    <col min="9475" max="9475" width="20.375" style="319" customWidth="1"/>
    <col min="9476" max="9477" width="10" style="319" customWidth="1"/>
    <col min="9478" max="9480" width="11" style="319"/>
    <col min="9481" max="9481" width="13.75" style="319" customWidth="1"/>
    <col min="9482" max="9728" width="11" style="319"/>
    <col min="9729" max="9729" width="2.375" style="319" customWidth="1"/>
    <col min="9730" max="9730" width="15.125" style="319" customWidth="1"/>
    <col min="9731" max="9731" width="20.375" style="319" customWidth="1"/>
    <col min="9732" max="9733" width="10" style="319" customWidth="1"/>
    <col min="9734" max="9736" width="11" style="319"/>
    <col min="9737" max="9737" width="13.75" style="319" customWidth="1"/>
    <col min="9738" max="9984" width="11" style="319"/>
    <col min="9985" max="9985" width="2.375" style="319" customWidth="1"/>
    <col min="9986" max="9986" width="15.125" style="319" customWidth="1"/>
    <col min="9987" max="9987" width="20.375" style="319" customWidth="1"/>
    <col min="9988" max="9989" width="10" style="319" customWidth="1"/>
    <col min="9990" max="9992" width="11" style="319"/>
    <col min="9993" max="9993" width="13.75" style="319" customWidth="1"/>
    <col min="9994" max="10240" width="11" style="319"/>
    <col min="10241" max="10241" width="2.375" style="319" customWidth="1"/>
    <col min="10242" max="10242" width="15.125" style="319" customWidth="1"/>
    <col min="10243" max="10243" width="20.375" style="319" customWidth="1"/>
    <col min="10244" max="10245" width="10" style="319" customWidth="1"/>
    <col min="10246" max="10248" width="11" style="319"/>
    <col min="10249" max="10249" width="13.75" style="319" customWidth="1"/>
    <col min="10250" max="10496" width="11" style="319"/>
    <col min="10497" max="10497" width="2.375" style="319" customWidth="1"/>
    <col min="10498" max="10498" width="15.125" style="319" customWidth="1"/>
    <col min="10499" max="10499" width="20.375" style="319" customWidth="1"/>
    <col min="10500" max="10501" width="10" style="319" customWidth="1"/>
    <col min="10502" max="10504" width="11" style="319"/>
    <col min="10505" max="10505" width="13.75" style="319" customWidth="1"/>
    <col min="10506" max="10752" width="11" style="319"/>
    <col min="10753" max="10753" width="2.375" style="319" customWidth="1"/>
    <col min="10754" max="10754" width="15.125" style="319" customWidth="1"/>
    <col min="10755" max="10755" width="20.375" style="319" customWidth="1"/>
    <col min="10756" max="10757" width="10" style="319" customWidth="1"/>
    <col min="10758" max="10760" width="11" style="319"/>
    <col min="10761" max="10761" width="13.75" style="319" customWidth="1"/>
    <col min="10762" max="11008" width="11" style="319"/>
    <col min="11009" max="11009" width="2.375" style="319" customWidth="1"/>
    <col min="11010" max="11010" width="15.125" style="319" customWidth="1"/>
    <col min="11011" max="11011" width="20.375" style="319" customWidth="1"/>
    <col min="11012" max="11013" width="10" style="319" customWidth="1"/>
    <col min="11014" max="11016" width="11" style="319"/>
    <col min="11017" max="11017" width="13.75" style="319" customWidth="1"/>
    <col min="11018" max="11264" width="11" style="319"/>
    <col min="11265" max="11265" width="2.375" style="319" customWidth="1"/>
    <col min="11266" max="11266" width="15.125" style="319" customWidth="1"/>
    <col min="11267" max="11267" width="20.375" style="319" customWidth="1"/>
    <col min="11268" max="11269" width="10" style="319" customWidth="1"/>
    <col min="11270" max="11272" width="11" style="319"/>
    <col min="11273" max="11273" width="13.75" style="319" customWidth="1"/>
    <col min="11274" max="11520" width="11" style="319"/>
    <col min="11521" max="11521" width="2.375" style="319" customWidth="1"/>
    <col min="11522" max="11522" width="15.125" style="319" customWidth="1"/>
    <col min="11523" max="11523" width="20.375" style="319" customWidth="1"/>
    <col min="11524" max="11525" width="10" style="319" customWidth="1"/>
    <col min="11526" max="11528" width="11" style="319"/>
    <col min="11529" max="11529" width="13.75" style="319" customWidth="1"/>
    <col min="11530" max="11776" width="11" style="319"/>
    <col min="11777" max="11777" width="2.375" style="319" customWidth="1"/>
    <col min="11778" max="11778" width="15.125" style="319" customWidth="1"/>
    <col min="11779" max="11779" width="20.375" style="319" customWidth="1"/>
    <col min="11780" max="11781" width="10" style="319" customWidth="1"/>
    <col min="11782" max="11784" width="11" style="319"/>
    <col min="11785" max="11785" width="13.75" style="319" customWidth="1"/>
    <col min="11786" max="12032" width="11" style="319"/>
    <col min="12033" max="12033" width="2.375" style="319" customWidth="1"/>
    <col min="12034" max="12034" width="15.125" style="319" customWidth="1"/>
    <col min="12035" max="12035" width="20.375" style="319" customWidth="1"/>
    <col min="12036" max="12037" width="10" style="319" customWidth="1"/>
    <col min="12038" max="12040" width="11" style="319"/>
    <col min="12041" max="12041" width="13.75" style="319" customWidth="1"/>
    <col min="12042" max="12288" width="11" style="319"/>
    <col min="12289" max="12289" width="2.375" style="319" customWidth="1"/>
    <col min="12290" max="12290" width="15.125" style="319" customWidth="1"/>
    <col min="12291" max="12291" width="20.375" style="319" customWidth="1"/>
    <col min="12292" max="12293" width="10" style="319" customWidth="1"/>
    <col min="12294" max="12296" width="11" style="319"/>
    <col min="12297" max="12297" width="13.75" style="319" customWidth="1"/>
    <col min="12298" max="12544" width="11" style="319"/>
    <col min="12545" max="12545" width="2.375" style="319" customWidth="1"/>
    <col min="12546" max="12546" width="15.125" style="319" customWidth="1"/>
    <col min="12547" max="12547" width="20.375" style="319" customWidth="1"/>
    <col min="12548" max="12549" width="10" style="319" customWidth="1"/>
    <col min="12550" max="12552" width="11" style="319"/>
    <col min="12553" max="12553" width="13.75" style="319" customWidth="1"/>
    <col min="12554" max="12800" width="11" style="319"/>
    <col min="12801" max="12801" width="2.375" style="319" customWidth="1"/>
    <col min="12802" max="12802" width="15.125" style="319" customWidth="1"/>
    <col min="12803" max="12803" width="20.375" style="319" customWidth="1"/>
    <col min="12804" max="12805" width="10" style="319" customWidth="1"/>
    <col min="12806" max="12808" width="11" style="319"/>
    <col min="12809" max="12809" width="13.75" style="319" customWidth="1"/>
    <col min="12810" max="13056" width="11" style="319"/>
    <col min="13057" max="13057" width="2.375" style="319" customWidth="1"/>
    <col min="13058" max="13058" width="15.125" style="319" customWidth="1"/>
    <col min="13059" max="13059" width="20.375" style="319" customWidth="1"/>
    <col min="13060" max="13061" width="10" style="319" customWidth="1"/>
    <col min="13062" max="13064" width="11" style="319"/>
    <col min="13065" max="13065" width="13.75" style="319" customWidth="1"/>
    <col min="13066" max="13312" width="11" style="319"/>
    <col min="13313" max="13313" width="2.375" style="319" customWidth="1"/>
    <col min="13314" max="13314" width="15.125" style="319" customWidth="1"/>
    <col min="13315" max="13315" width="20.375" style="319" customWidth="1"/>
    <col min="13316" max="13317" width="10" style="319" customWidth="1"/>
    <col min="13318" max="13320" width="11" style="319"/>
    <col min="13321" max="13321" width="13.75" style="319" customWidth="1"/>
    <col min="13322" max="13568" width="11" style="319"/>
    <col min="13569" max="13569" width="2.375" style="319" customWidth="1"/>
    <col min="13570" max="13570" width="15.125" style="319" customWidth="1"/>
    <col min="13571" max="13571" width="20.375" style="319" customWidth="1"/>
    <col min="13572" max="13573" width="10" style="319" customWidth="1"/>
    <col min="13574" max="13576" width="11" style="319"/>
    <col min="13577" max="13577" width="13.75" style="319" customWidth="1"/>
    <col min="13578" max="13824" width="11" style="319"/>
    <col min="13825" max="13825" width="2.375" style="319" customWidth="1"/>
    <col min="13826" max="13826" width="15.125" style="319" customWidth="1"/>
    <col min="13827" max="13827" width="20.375" style="319" customWidth="1"/>
    <col min="13828" max="13829" width="10" style="319" customWidth="1"/>
    <col min="13830" max="13832" width="11" style="319"/>
    <col min="13833" max="13833" width="13.75" style="319" customWidth="1"/>
    <col min="13834" max="14080" width="11" style="319"/>
    <col min="14081" max="14081" width="2.375" style="319" customWidth="1"/>
    <col min="14082" max="14082" width="15.125" style="319" customWidth="1"/>
    <col min="14083" max="14083" width="20.375" style="319" customWidth="1"/>
    <col min="14084" max="14085" width="10" style="319" customWidth="1"/>
    <col min="14086" max="14088" width="11" style="319"/>
    <col min="14089" max="14089" width="13.75" style="319" customWidth="1"/>
    <col min="14090" max="14336" width="11" style="319"/>
    <col min="14337" max="14337" width="2.375" style="319" customWidth="1"/>
    <col min="14338" max="14338" width="15.125" style="319" customWidth="1"/>
    <col min="14339" max="14339" width="20.375" style="319" customWidth="1"/>
    <col min="14340" max="14341" width="10" style="319" customWidth="1"/>
    <col min="14342" max="14344" width="11" style="319"/>
    <col min="14345" max="14345" width="13.75" style="319" customWidth="1"/>
    <col min="14346" max="14592" width="11" style="319"/>
    <col min="14593" max="14593" width="2.375" style="319" customWidth="1"/>
    <col min="14594" max="14594" width="15.125" style="319" customWidth="1"/>
    <col min="14595" max="14595" width="20.375" style="319" customWidth="1"/>
    <col min="14596" max="14597" width="10" style="319" customWidth="1"/>
    <col min="14598" max="14600" width="11" style="319"/>
    <col min="14601" max="14601" width="13.75" style="319" customWidth="1"/>
    <col min="14602" max="14848" width="11" style="319"/>
    <col min="14849" max="14849" width="2.375" style="319" customWidth="1"/>
    <col min="14850" max="14850" width="15.125" style="319" customWidth="1"/>
    <col min="14851" max="14851" width="20.375" style="319" customWidth="1"/>
    <col min="14852" max="14853" width="10" style="319" customWidth="1"/>
    <col min="14854" max="14856" width="11" style="319"/>
    <col min="14857" max="14857" width="13.75" style="319" customWidth="1"/>
    <col min="14858" max="15104" width="11" style="319"/>
    <col min="15105" max="15105" width="2.375" style="319" customWidth="1"/>
    <col min="15106" max="15106" width="15.125" style="319" customWidth="1"/>
    <col min="15107" max="15107" width="20.375" style="319" customWidth="1"/>
    <col min="15108" max="15109" width="10" style="319" customWidth="1"/>
    <col min="15110" max="15112" width="11" style="319"/>
    <col min="15113" max="15113" width="13.75" style="319" customWidth="1"/>
    <col min="15114" max="15360" width="11" style="319"/>
    <col min="15361" max="15361" width="2.375" style="319" customWidth="1"/>
    <col min="15362" max="15362" width="15.125" style="319" customWidth="1"/>
    <col min="15363" max="15363" width="20.375" style="319" customWidth="1"/>
    <col min="15364" max="15365" width="10" style="319" customWidth="1"/>
    <col min="15366" max="15368" width="11" style="319"/>
    <col min="15369" max="15369" width="13.75" style="319" customWidth="1"/>
    <col min="15370" max="15616" width="11" style="319"/>
    <col min="15617" max="15617" width="2.375" style="319" customWidth="1"/>
    <col min="15618" max="15618" width="15.125" style="319" customWidth="1"/>
    <col min="15619" max="15619" width="20.375" style="319" customWidth="1"/>
    <col min="15620" max="15621" width="10" style="319" customWidth="1"/>
    <col min="15622" max="15624" width="11" style="319"/>
    <col min="15625" max="15625" width="13.75" style="319" customWidth="1"/>
    <col min="15626" max="15872" width="11" style="319"/>
    <col min="15873" max="15873" width="2.375" style="319" customWidth="1"/>
    <col min="15874" max="15874" width="15.125" style="319" customWidth="1"/>
    <col min="15875" max="15875" width="20.375" style="319" customWidth="1"/>
    <col min="15876" max="15877" width="10" style="319" customWidth="1"/>
    <col min="15878" max="15880" width="11" style="319"/>
    <col min="15881" max="15881" width="13.75" style="319" customWidth="1"/>
    <col min="15882" max="16128" width="11" style="319"/>
    <col min="16129" max="16129" width="2.375" style="319" customWidth="1"/>
    <col min="16130" max="16130" width="15.125" style="319" customWidth="1"/>
    <col min="16131" max="16131" width="20.375" style="319" customWidth="1"/>
    <col min="16132" max="16133" width="10" style="319" customWidth="1"/>
    <col min="16134" max="16136" width="11" style="319"/>
    <col min="16137" max="16137" width="13.75" style="319" customWidth="1"/>
    <col min="16138" max="16384" width="11" style="319"/>
  </cols>
  <sheetData>
    <row r="1" spans="1:11" s="304" customFormat="1" ht="33.6" customHeight="1" x14ac:dyDescent="0.2">
      <c r="A1" s="302"/>
      <c r="B1" s="302"/>
      <c r="C1" s="302"/>
      <c r="D1" s="302"/>
      <c r="E1" s="303"/>
      <c r="F1" s="303"/>
      <c r="G1" s="303"/>
      <c r="I1" s="340"/>
    </row>
    <row r="2" spans="1:11" s="306" customFormat="1" ht="13.15" customHeight="1" x14ac:dyDescent="0.2">
      <c r="A2" s="305"/>
      <c r="C2" s="307"/>
      <c r="D2" s="307"/>
      <c r="G2" s="341" t="s">
        <v>374</v>
      </c>
      <c r="H2" s="308"/>
      <c r="I2" s="308"/>
      <c r="K2" s="340"/>
    </row>
    <row r="3" spans="1:11" s="304" customFormat="1" ht="19.5" customHeight="1" x14ac:dyDescent="0.25">
      <c r="A3" s="309" t="s">
        <v>85</v>
      </c>
      <c r="D3" s="310"/>
    </row>
    <row r="4" spans="1:11" s="306" customFormat="1" ht="19.5" customHeight="1" x14ac:dyDescent="0.2">
      <c r="A4" s="305"/>
      <c r="C4" s="307"/>
      <c r="D4" s="307"/>
      <c r="E4" s="307"/>
      <c r="G4" s="311"/>
      <c r="H4" s="308"/>
      <c r="I4" s="308"/>
    </row>
    <row r="5" spans="1:11" s="306" customFormat="1" ht="13.15" customHeight="1" x14ac:dyDescent="0.2">
      <c r="A5" s="305"/>
      <c r="C5" s="307"/>
      <c r="D5" s="307"/>
      <c r="E5" s="307"/>
      <c r="G5" s="311"/>
      <c r="H5" s="308"/>
      <c r="I5" s="308"/>
    </row>
    <row r="6" spans="1:11" s="306" customFormat="1" ht="13.15" customHeight="1" x14ac:dyDescent="0.2">
      <c r="A6" s="501" t="s">
        <v>321</v>
      </c>
      <c r="B6" s="502"/>
      <c r="C6" s="502"/>
      <c r="D6" s="502"/>
      <c r="E6" s="502"/>
      <c r="F6" s="503"/>
      <c r="G6" s="503"/>
      <c r="H6" s="308"/>
      <c r="I6" s="308"/>
    </row>
    <row r="7" spans="1:11" s="306" customFormat="1" ht="13.15" customHeight="1" x14ac:dyDescent="0.2">
      <c r="A7" s="305"/>
      <c r="C7" s="307"/>
      <c r="D7" s="307"/>
      <c r="E7" s="307"/>
      <c r="G7" s="311"/>
      <c r="H7" s="308"/>
      <c r="I7" s="308"/>
    </row>
    <row r="8" spans="1:11" s="311" customFormat="1" ht="13.15" customHeight="1" x14ac:dyDescent="0.2">
      <c r="A8" s="292"/>
      <c r="B8" s="491" t="s">
        <v>86</v>
      </c>
      <c r="C8" s="491"/>
      <c r="D8" s="491"/>
      <c r="E8" s="293"/>
      <c r="H8" s="308"/>
      <c r="I8" s="308"/>
    </row>
    <row r="9" spans="1:11" s="311" customFormat="1" ht="13.15" customHeight="1" x14ac:dyDescent="0.2">
      <c r="A9" s="292"/>
      <c r="B9" s="491" t="s">
        <v>352</v>
      </c>
      <c r="C9" s="491"/>
      <c r="D9" s="504"/>
      <c r="E9" s="312"/>
      <c r="F9" s="312"/>
      <c r="H9" s="308"/>
      <c r="I9" s="308"/>
    </row>
    <row r="10" spans="1:11" s="311" customFormat="1" ht="13.15" customHeight="1" x14ac:dyDescent="0.2">
      <c r="A10" s="292"/>
      <c r="B10" s="490" t="s">
        <v>87</v>
      </c>
      <c r="C10" s="490"/>
      <c r="D10" s="294"/>
      <c r="E10" s="293"/>
      <c r="G10" s="313"/>
      <c r="H10" s="314"/>
      <c r="I10" s="314"/>
    </row>
    <row r="11" spans="1:11" s="311" customFormat="1" ht="13.15" customHeight="1" x14ac:dyDescent="0.2">
      <c r="A11" s="292"/>
      <c r="B11" s="490" t="s">
        <v>88</v>
      </c>
      <c r="C11" s="491"/>
      <c r="D11" s="295"/>
      <c r="E11" s="293"/>
      <c r="G11" s="313"/>
      <c r="H11" s="315"/>
      <c r="I11" s="315"/>
    </row>
    <row r="12" spans="1:11" s="311" customFormat="1" ht="13.15" customHeight="1" x14ac:dyDescent="0.2">
      <c r="A12" s="292"/>
      <c r="B12" s="505" t="s">
        <v>375</v>
      </c>
      <c r="C12" s="505"/>
      <c r="D12" s="295"/>
      <c r="E12" s="293"/>
      <c r="G12" s="313"/>
      <c r="H12" s="315"/>
      <c r="I12" s="315"/>
    </row>
    <row r="13" spans="1:11" s="311" customFormat="1" ht="13.15" customHeight="1" x14ac:dyDescent="0.2">
      <c r="A13" s="292"/>
      <c r="B13" s="505" t="s">
        <v>89</v>
      </c>
      <c r="C13" s="505"/>
      <c r="D13" s="295"/>
      <c r="E13" s="293"/>
      <c r="G13" s="313"/>
    </row>
    <row r="14" spans="1:11" s="311" customFormat="1" ht="13.15" customHeight="1" x14ac:dyDescent="0.2">
      <c r="A14" s="292"/>
      <c r="B14" s="488" t="s">
        <v>90</v>
      </c>
      <c r="C14" s="488"/>
      <c r="D14" s="294"/>
      <c r="E14" s="293"/>
      <c r="G14" s="313"/>
    </row>
    <row r="15" spans="1:11" s="311" customFormat="1" ht="13.15" customHeight="1" x14ac:dyDescent="0.2">
      <c r="A15" s="292"/>
      <c r="B15" s="488" t="s">
        <v>347</v>
      </c>
      <c r="C15" s="488"/>
      <c r="D15" s="294"/>
      <c r="E15" s="293"/>
      <c r="G15" s="313"/>
    </row>
    <row r="16" spans="1:11" s="311" customFormat="1" ht="13.15" customHeight="1" x14ac:dyDescent="0.2">
      <c r="A16" s="292"/>
      <c r="B16" s="505" t="s">
        <v>350</v>
      </c>
      <c r="C16" s="505"/>
      <c r="D16" s="294"/>
      <c r="E16" s="293"/>
      <c r="G16" s="313"/>
    </row>
    <row r="17" spans="1:8" s="311" customFormat="1" ht="13.15" customHeight="1" x14ac:dyDescent="0.2">
      <c r="A17" s="292"/>
      <c r="B17" s="505" t="s">
        <v>348</v>
      </c>
      <c r="C17" s="505"/>
      <c r="D17" s="294"/>
      <c r="E17" s="293"/>
      <c r="G17" s="313"/>
    </row>
    <row r="18" spans="1:8" s="311" customFormat="1" ht="13.15" customHeight="1" x14ac:dyDescent="0.2">
      <c r="A18" s="292"/>
      <c r="B18" s="488" t="s">
        <v>353</v>
      </c>
      <c r="C18" s="488"/>
      <c r="D18" s="294"/>
      <c r="E18" s="293"/>
    </row>
    <row r="19" spans="1:8" s="311" customFormat="1" ht="13.15" customHeight="1" x14ac:dyDescent="0.2">
      <c r="A19" s="292"/>
      <c r="B19" s="488" t="s">
        <v>354</v>
      </c>
      <c r="C19" s="488"/>
      <c r="D19" s="294"/>
      <c r="E19" s="293"/>
      <c r="G19" s="306"/>
    </row>
    <row r="20" spans="1:8" s="311" customFormat="1" ht="13.15" customHeight="1" x14ac:dyDescent="0.2">
      <c r="A20" s="292"/>
      <c r="B20" s="489" t="s">
        <v>376</v>
      </c>
      <c r="C20" s="489"/>
      <c r="D20" s="294"/>
      <c r="E20" s="293"/>
      <c r="G20" s="306"/>
    </row>
    <row r="21" spans="1:8" s="311" customFormat="1" ht="13.15" customHeight="1" x14ac:dyDescent="0.2">
      <c r="A21" s="292"/>
      <c r="B21" s="490" t="s">
        <v>91</v>
      </c>
      <c r="C21" s="491"/>
      <c r="D21" s="294"/>
      <c r="E21" s="293"/>
      <c r="G21" s="306"/>
    </row>
    <row r="22" spans="1:8" s="311" customFormat="1" ht="13.15" customHeight="1" x14ac:dyDescent="0.2">
      <c r="A22" s="292"/>
      <c r="B22" s="490" t="s">
        <v>349</v>
      </c>
      <c r="C22" s="491"/>
      <c r="D22" s="295"/>
      <c r="E22" s="293"/>
      <c r="G22" s="306"/>
    </row>
    <row r="23" spans="1:8" s="311" customFormat="1" ht="13.15" customHeight="1" x14ac:dyDescent="0.2">
      <c r="A23" s="292"/>
      <c r="B23" s="489" t="s">
        <v>377</v>
      </c>
      <c r="C23" s="492"/>
      <c r="D23" s="295"/>
      <c r="E23" s="293"/>
      <c r="G23" s="306"/>
    </row>
    <row r="24" spans="1:8" s="311" customFormat="1" ht="13.15" customHeight="1" x14ac:dyDescent="0.2">
      <c r="A24" s="292"/>
      <c r="B24" s="489" t="s">
        <v>378</v>
      </c>
      <c r="C24" s="489"/>
      <c r="D24" s="295"/>
      <c r="E24" s="293"/>
      <c r="G24" s="306"/>
    </row>
    <row r="25" spans="1:8" s="311" customFormat="1" ht="13.15" customHeight="1" x14ac:dyDescent="0.2">
      <c r="A25" s="292"/>
      <c r="B25" s="490" t="s">
        <v>92</v>
      </c>
      <c r="C25" s="491"/>
      <c r="D25" s="295"/>
      <c r="E25" s="293"/>
      <c r="G25" s="306"/>
    </row>
    <row r="26" spans="1:8" s="306" customFormat="1" ht="13.15" customHeight="1" x14ac:dyDescent="0.2">
      <c r="A26" s="292"/>
      <c r="B26" s="488" t="s">
        <v>93</v>
      </c>
      <c r="C26" s="493"/>
      <c r="D26" s="295"/>
      <c r="E26" s="293"/>
    </row>
    <row r="27" spans="1:8" s="306" customFormat="1" ht="13.15" customHeight="1" x14ac:dyDescent="0.2">
      <c r="A27" s="292"/>
      <c r="B27" s="346"/>
      <c r="C27" s="347"/>
      <c r="D27" s="295"/>
      <c r="E27" s="293"/>
    </row>
    <row r="28" spans="1:8" s="306" customFormat="1" ht="13.15" customHeight="1" x14ac:dyDescent="0.2">
      <c r="A28" s="494" t="s">
        <v>322</v>
      </c>
      <c r="B28" s="495"/>
      <c r="C28" s="495"/>
      <c r="D28" s="496"/>
      <c r="E28" s="496"/>
      <c r="F28" s="496"/>
      <c r="G28" s="496"/>
    </row>
    <row r="29" spans="1:8" s="306" customFormat="1" ht="13.15" customHeight="1" x14ac:dyDescent="0.2">
      <c r="A29" s="296"/>
      <c r="B29" s="297"/>
      <c r="C29" s="297"/>
      <c r="D29" s="294"/>
      <c r="E29" s="298"/>
      <c r="F29" s="316"/>
      <c r="G29" s="316"/>
      <c r="H29" s="316"/>
    </row>
    <row r="30" spans="1:8" s="306" customFormat="1" ht="13.15" customHeight="1" x14ac:dyDescent="0.2">
      <c r="A30" s="497" t="s">
        <v>355</v>
      </c>
      <c r="B30" s="497"/>
      <c r="C30" s="497"/>
      <c r="D30" s="497"/>
      <c r="E30" s="497"/>
      <c r="F30" s="498"/>
      <c r="G30" s="498"/>
      <c r="H30" s="316"/>
    </row>
    <row r="31" spans="1:8" s="311" customFormat="1" ht="13.15" customHeight="1" x14ac:dyDescent="0.2">
      <c r="A31" s="498"/>
      <c r="B31" s="498"/>
      <c r="C31" s="498"/>
      <c r="D31" s="498"/>
      <c r="E31" s="498"/>
      <c r="F31" s="498"/>
      <c r="G31" s="498"/>
      <c r="H31" s="317"/>
    </row>
    <row r="32" spans="1:8" ht="13.15" customHeight="1" x14ac:dyDescent="0.2">
      <c r="A32" s="299"/>
      <c r="B32" s="299"/>
      <c r="C32" s="299"/>
      <c r="D32" s="300"/>
      <c r="E32" s="300"/>
      <c r="F32" s="318"/>
      <c r="G32" s="318"/>
      <c r="H32" s="318"/>
    </row>
    <row r="33" spans="1:8" ht="13.15" customHeight="1" x14ac:dyDescent="0.2">
      <c r="A33" s="499" t="s">
        <v>351</v>
      </c>
      <c r="B33" s="500"/>
      <c r="C33" s="500"/>
      <c r="D33" s="500"/>
      <c r="E33" s="500"/>
      <c r="F33" s="500"/>
      <c r="G33" s="500"/>
      <c r="H33" s="318"/>
    </row>
    <row r="34" spans="1:8" ht="13.15" customHeight="1" x14ac:dyDescent="0.2">
      <c r="A34" s="487" t="s">
        <v>379</v>
      </c>
      <c r="B34" s="487"/>
      <c r="C34" s="487"/>
      <c r="D34" s="487"/>
      <c r="E34" s="487"/>
      <c r="F34" s="487"/>
      <c r="G34" s="487"/>
      <c r="H34" s="318"/>
    </row>
    <row r="35" spans="1:8" ht="13.15" customHeight="1" x14ac:dyDescent="0.2">
      <c r="A35" s="318"/>
      <c r="B35" s="318"/>
      <c r="C35" s="318"/>
      <c r="D35" s="318"/>
      <c r="E35" s="318"/>
      <c r="F35" s="318"/>
      <c r="G35" s="318"/>
      <c r="H35" s="318"/>
    </row>
    <row r="36" spans="1:8" ht="13.15" customHeight="1" x14ac:dyDescent="0.2">
      <c r="A36" s="318"/>
      <c r="B36" s="318"/>
      <c r="C36" s="318"/>
      <c r="D36" s="318"/>
      <c r="E36" s="318"/>
      <c r="F36" s="318"/>
      <c r="G36" s="318"/>
      <c r="H36" s="318"/>
    </row>
    <row r="37" spans="1:8" ht="13.15" customHeight="1" x14ac:dyDescent="0.2"/>
    <row r="38" spans="1:8" ht="13.15" customHeight="1" x14ac:dyDescent="0.2"/>
    <row r="39" spans="1:8" ht="13.15" customHeight="1" x14ac:dyDescent="0.2"/>
    <row r="40" spans="1:8" ht="13.15" customHeight="1" x14ac:dyDescent="0.2"/>
    <row r="41" spans="1:8" ht="13.15" customHeight="1" x14ac:dyDescent="0.2"/>
    <row r="42" spans="1:8" ht="13.15" customHeight="1" x14ac:dyDescent="0.2"/>
    <row r="43" spans="1:8" ht="13.15" customHeight="1" x14ac:dyDescent="0.2"/>
    <row r="44" spans="1:8" ht="13.15" customHeight="1" x14ac:dyDescent="0.2"/>
    <row r="45" spans="1:8" ht="13.15" customHeight="1" x14ac:dyDescent="0.2"/>
    <row r="46" spans="1:8" ht="13.15" customHeight="1"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mergeCells count="24">
    <mergeCell ref="B18:C18"/>
    <mergeCell ref="A6:G6"/>
    <mergeCell ref="B8:D8"/>
    <mergeCell ref="B9:D9"/>
    <mergeCell ref="B10:C10"/>
    <mergeCell ref="B11:C11"/>
    <mergeCell ref="B12:C12"/>
    <mergeCell ref="B13:C13"/>
    <mergeCell ref="B14:C14"/>
    <mergeCell ref="B15:C15"/>
    <mergeCell ref="B16:C16"/>
    <mergeCell ref="B17:C17"/>
    <mergeCell ref="A34:G34"/>
    <mergeCell ref="B19:C19"/>
    <mergeCell ref="B20:C20"/>
    <mergeCell ref="B21:C21"/>
    <mergeCell ref="B22:C22"/>
    <mergeCell ref="B23:C23"/>
    <mergeCell ref="B24:C24"/>
    <mergeCell ref="B25:C25"/>
    <mergeCell ref="B26:C26"/>
    <mergeCell ref="A28:G28"/>
    <mergeCell ref="A30:G31"/>
    <mergeCell ref="A33:G33"/>
  </mergeCells>
  <hyperlinks>
    <hyperlink ref="B10:C10" r:id="rId1" display="Ausbildungsstellenmarkt"/>
    <hyperlink ref="B11:C11" r:id="rId2" display="Beschäftigung"/>
    <hyperlink ref="B21:C21" r:id="rId3" display="Zeitreihen"/>
    <hyperlink ref="B22:C22" r:id="rId4" display="Daten zu den Eingliederungsbilanzen"/>
    <hyperlink ref="B8:D8" r:id="rId5" display="Arbeitsmarkt im Überblick"/>
    <hyperlink ref="B13:C13" r:id="rId6" display="Grundsicherung für Arbeitsuchende (SGB II)"/>
    <hyperlink ref="B14:C14" r:id="rId7" display="Leistungen SGB III"/>
    <hyperlink ref="B9" r:id="rId8" display="Arbeitslose und gemeldetes Stellenangebot"/>
    <hyperlink ref="B19:C19" r:id="rId9" display="Statistik nach Wirtschaftszweigen"/>
    <hyperlink ref="B26:C26" r:id="rId10" display="Kreisdaten"/>
    <hyperlink ref="B9:C9" r:id="rId11" display="Arbeitslose, Unterbeschäftigung und Arbeitsstellen"/>
    <hyperlink ref="B25" r:id="rId12"/>
    <hyperlink ref="B15" r:id="rId13"/>
    <hyperlink ref="B18:C18" r:id="rId14" display="Statistik nach Berufen"/>
    <hyperlink ref="B17:C17" r:id="rId15" display="Frauen und Männer"/>
    <hyperlink ref="B12:C12" r:id="rId16" display="Förderung und berufliche Rehabilitation"/>
    <hyperlink ref="B16:C16" r:id="rId17" display="Langzeitarbeitslosigkeit"/>
    <hyperlink ref="A30:E31" r:id="rId18" display="Das Glossar enthält Erläuterungen zu allen statistisch relevanten Begriffen, die in den verschiedenen Produkten der Statistik der BA verwendung finden."/>
    <hyperlink ref="A28" r:id="rId19" display="http://statistik.arbeitsagentur.de/Navigation/Statistik/Grundlagen/Methodische-Hinweise/Meth-Hinweise-Nav.html"/>
    <hyperlink ref="A34:B34" r:id="rId20" display="Abkürzungsverzeichnis"/>
    <hyperlink ref="A30:G31" r:id="rId21" display="Das Glossar enthält Erläuterungen zu allen statistisch relevanten Begriffen, die in den verschiedenen Produkten der Statistik der BA Verwendung finden."/>
    <hyperlink ref="B20" r:id="rId22" display="https://statistik.arbeitsagentur.de/Navigation/Statistik/Statistik-nach-Themen/Bildung/Bildung-Nav.html"/>
    <hyperlink ref="B23" r:id="rId23" display="https://statistik.arbeitsagentur.de/Navigation/Statistik/Statistik-nach-Themen/Einnahmen-Ausgaben/Einnahmen-Ausgaben-der-BA-Nav.html"/>
    <hyperlink ref="B24" r:id="rId24" display="https://statistik.arbeitsagentur.de/Navigation/Statistik/Statistik-nach-Themen/Familien-Kinder/Familien-und-Kinder-Nav.html"/>
    <hyperlink ref="B20:C20" r:id="rId25" display="Bildung"/>
    <hyperlink ref="B24:C24" r:id="rId26" display="Familien und Kinder"/>
  </hyperlinks>
  <printOptions horizontalCentered="1"/>
  <pageMargins left="0.70866141732283472" right="0.39370078740157483" top="0.39370078740157483" bottom="0.59055118110236227" header="0.39370078740157483" footer="0.39370078740157483"/>
  <pageSetup paperSize="9" fitToWidth="0" orientation="portrait" r:id="rId27"/>
  <headerFooter alignWithMargins="0"/>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A7B8DB"/>
    <outlinePr summaryBelow="0"/>
  </sheetPr>
  <dimension ref="A1:L98"/>
  <sheetViews>
    <sheetView showGridLines="0" workbookViewId="0"/>
  </sheetViews>
  <sheetFormatPr baseColWidth="10" defaultColWidth="8" defaultRowHeight="12.75" x14ac:dyDescent="0.2"/>
  <cols>
    <col min="1" max="3" width="8" style="144"/>
    <col min="4" max="4" width="8.875" style="144" bestFit="1" customWidth="1"/>
    <col min="5" max="5" width="8.875" style="144" customWidth="1"/>
    <col min="6" max="16384" width="8" style="144"/>
  </cols>
  <sheetData>
    <row r="1" spans="1:12" ht="22.5" x14ac:dyDescent="0.2">
      <c r="A1" s="143"/>
    </row>
    <row r="3" spans="1:12" x14ac:dyDescent="0.2">
      <c r="A3" s="145"/>
    </row>
    <row r="4" spans="1:12" x14ac:dyDescent="0.2">
      <c r="A4" s="163"/>
    </row>
    <row r="6" spans="1:12" ht="12.75" customHeight="1" x14ac:dyDescent="0.2">
      <c r="A6" s="394" t="s">
        <v>147</v>
      </c>
      <c r="B6" s="395" t="s">
        <v>5</v>
      </c>
      <c r="C6" s="164" t="s">
        <v>103</v>
      </c>
      <c r="D6" s="393" t="s">
        <v>380</v>
      </c>
      <c r="E6" s="393"/>
      <c r="F6" s="393"/>
      <c r="G6" s="393"/>
      <c r="H6" s="393"/>
      <c r="I6" s="393"/>
      <c r="J6" s="393"/>
      <c r="K6" s="393"/>
      <c r="L6" s="393"/>
    </row>
    <row r="7" spans="1:12" ht="12.75" customHeight="1" x14ac:dyDescent="0.2">
      <c r="A7" s="394"/>
      <c r="B7" s="395"/>
      <c r="C7" s="165" t="s">
        <v>148</v>
      </c>
      <c r="D7" s="396" t="s">
        <v>149</v>
      </c>
      <c r="E7" s="396"/>
      <c r="F7" s="396"/>
      <c r="G7" s="396" t="s">
        <v>111</v>
      </c>
      <c r="H7" s="396"/>
      <c r="I7" s="396"/>
      <c r="J7" s="397" t="s">
        <v>325</v>
      </c>
      <c r="K7" s="397"/>
      <c r="L7" s="397"/>
    </row>
    <row r="8" spans="1:12" ht="21.75" x14ac:dyDescent="0.2">
      <c r="A8" s="394"/>
      <c r="B8" s="395"/>
      <c r="C8" s="165" t="s">
        <v>101</v>
      </c>
      <c r="D8" s="336" t="s">
        <v>95</v>
      </c>
      <c r="E8" s="336" t="s">
        <v>300</v>
      </c>
      <c r="F8" s="336" t="s">
        <v>110</v>
      </c>
      <c r="G8" s="336" t="s">
        <v>95</v>
      </c>
      <c r="H8" s="336" t="s">
        <v>300</v>
      </c>
      <c r="I8" s="336" t="s">
        <v>110</v>
      </c>
      <c r="J8" s="336" t="s">
        <v>95</v>
      </c>
      <c r="K8" s="336" t="s">
        <v>300</v>
      </c>
      <c r="L8" s="337" t="s">
        <v>110</v>
      </c>
    </row>
    <row r="9" spans="1:12" x14ac:dyDescent="0.2">
      <c r="A9" s="391" t="s">
        <v>149</v>
      </c>
      <c r="B9" s="392" t="s">
        <v>149</v>
      </c>
      <c r="C9" s="392"/>
      <c r="D9" s="154">
        <v>33422016</v>
      </c>
      <c r="E9" s="154">
        <v>690264</v>
      </c>
      <c r="F9" s="155">
        <v>2.1088513684999999</v>
      </c>
      <c r="G9" s="154">
        <v>429667</v>
      </c>
      <c r="H9" s="154">
        <v>29651</v>
      </c>
      <c r="I9" s="155">
        <v>7.4124535019</v>
      </c>
      <c r="J9" s="154">
        <v>57700</v>
      </c>
      <c r="K9" s="154">
        <v>5149</v>
      </c>
      <c r="L9" s="156">
        <v>9.7981008925000008</v>
      </c>
    </row>
    <row r="10" spans="1:12" x14ac:dyDescent="0.2">
      <c r="A10" s="391"/>
      <c r="B10" s="392" t="s">
        <v>122</v>
      </c>
      <c r="C10" s="392"/>
      <c r="D10" s="154">
        <v>5177794</v>
      </c>
      <c r="E10" s="154">
        <v>119362</v>
      </c>
      <c r="F10" s="155">
        <v>2.3596640224000001</v>
      </c>
      <c r="G10" s="154">
        <v>202995</v>
      </c>
      <c r="H10" s="154">
        <v>5628</v>
      </c>
      <c r="I10" s="155">
        <v>2.8515405310999999</v>
      </c>
      <c r="J10" s="154">
        <v>20670</v>
      </c>
      <c r="K10" s="154">
        <v>1417</v>
      </c>
      <c r="L10" s="156">
        <v>7.3598919649000001</v>
      </c>
    </row>
    <row r="11" spans="1:12" ht="12.75" customHeight="1" x14ac:dyDescent="0.2">
      <c r="A11" s="391"/>
      <c r="B11" s="392" t="s">
        <v>121</v>
      </c>
      <c r="C11" s="392"/>
      <c r="D11" s="154">
        <v>19479453</v>
      </c>
      <c r="E11" s="154">
        <v>321619</v>
      </c>
      <c r="F11" s="155">
        <v>1.6787858168000001</v>
      </c>
      <c r="G11" s="154">
        <v>194910</v>
      </c>
      <c r="H11" s="154">
        <v>21023</v>
      </c>
      <c r="I11" s="155">
        <v>12.090035482799999</v>
      </c>
      <c r="J11" s="154">
        <v>29883</v>
      </c>
      <c r="K11" s="154">
        <v>3207</v>
      </c>
      <c r="L11" s="156">
        <v>12.0220422852</v>
      </c>
    </row>
    <row r="12" spans="1:12" ht="12.75" customHeight="1" x14ac:dyDescent="0.2">
      <c r="A12" s="391"/>
      <c r="B12" s="392" t="s">
        <v>120</v>
      </c>
      <c r="C12" s="392"/>
      <c r="D12" s="154">
        <v>4218378</v>
      </c>
      <c r="E12" s="154">
        <v>67004</v>
      </c>
      <c r="F12" s="155">
        <v>1.6140198402000001</v>
      </c>
      <c r="G12" s="154">
        <v>15483</v>
      </c>
      <c r="H12" s="154">
        <v>1269</v>
      </c>
      <c r="I12" s="155">
        <v>8.9278176445999993</v>
      </c>
      <c r="J12" s="154">
        <v>3001</v>
      </c>
      <c r="K12" s="154">
        <v>209</v>
      </c>
      <c r="L12" s="156">
        <v>7.4856733524000001</v>
      </c>
    </row>
    <row r="13" spans="1:12" x14ac:dyDescent="0.2">
      <c r="A13" s="391"/>
      <c r="B13" s="392" t="s">
        <v>119</v>
      </c>
      <c r="C13" s="392"/>
      <c r="D13" s="154">
        <v>4357632</v>
      </c>
      <c r="E13" s="154">
        <v>182911</v>
      </c>
      <c r="F13" s="155">
        <v>4.3813945890000001</v>
      </c>
      <c r="G13" s="154">
        <v>16043</v>
      </c>
      <c r="H13" s="154">
        <v>1720</v>
      </c>
      <c r="I13" s="155">
        <v>12.008657404199999</v>
      </c>
      <c r="J13" s="154">
        <v>4123</v>
      </c>
      <c r="K13" s="154">
        <v>312</v>
      </c>
      <c r="L13" s="156">
        <v>8.1868276042999995</v>
      </c>
    </row>
    <row r="14" spans="1:12" ht="12.75" customHeight="1" x14ac:dyDescent="0.2">
      <c r="A14" s="391"/>
      <c r="B14" s="392" t="s">
        <v>157</v>
      </c>
      <c r="C14" s="392"/>
      <c r="D14" s="154">
        <v>188759</v>
      </c>
      <c r="E14" s="154">
        <v>-632</v>
      </c>
      <c r="F14" s="155">
        <v>-0.33370117900000001</v>
      </c>
      <c r="G14" s="154">
        <v>236</v>
      </c>
      <c r="H14" s="154">
        <v>11</v>
      </c>
      <c r="I14" s="155">
        <v>4.8888888889000004</v>
      </c>
      <c r="J14" s="154">
        <v>23</v>
      </c>
      <c r="K14" s="154">
        <v>4</v>
      </c>
      <c r="L14" s="156">
        <v>21.052631578900002</v>
      </c>
    </row>
    <row r="15" spans="1:12" ht="12.75" customHeight="1" x14ac:dyDescent="0.2">
      <c r="A15" s="391" t="s">
        <v>150</v>
      </c>
      <c r="B15" s="392" t="s">
        <v>149</v>
      </c>
      <c r="C15" s="392"/>
      <c r="D15" s="154">
        <v>5686899</v>
      </c>
      <c r="E15" s="154">
        <v>136196</v>
      </c>
      <c r="F15" s="155">
        <v>2.4536711836</v>
      </c>
      <c r="G15" s="154">
        <v>64974</v>
      </c>
      <c r="H15" s="154">
        <v>3201</v>
      </c>
      <c r="I15" s="155">
        <v>5.1818755767000004</v>
      </c>
      <c r="J15" s="154">
        <v>32785</v>
      </c>
      <c r="K15" s="154">
        <v>2916</v>
      </c>
      <c r="L15" s="156">
        <v>9.7626301516999998</v>
      </c>
    </row>
    <row r="16" spans="1:12" ht="12.75" customHeight="1" x14ac:dyDescent="0.2">
      <c r="A16" s="391"/>
      <c r="B16" s="392" t="s">
        <v>122</v>
      </c>
      <c r="C16" s="392"/>
      <c r="D16" s="154">
        <v>862016</v>
      </c>
      <c r="E16" s="154">
        <v>19573</v>
      </c>
      <c r="F16" s="155">
        <v>2.3233619367</v>
      </c>
      <c r="G16" s="154">
        <v>29888</v>
      </c>
      <c r="H16" s="154">
        <v>44</v>
      </c>
      <c r="I16" s="155">
        <v>0.1474333199</v>
      </c>
      <c r="J16" s="154">
        <v>12536</v>
      </c>
      <c r="K16" s="154">
        <v>771</v>
      </c>
      <c r="L16" s="156">
        <v>6.5533361666000003</v>
      </c>
    </row>
    <row r="17" spans="1:12" ht="12.75" customHeight="1" x14ac:dyDescent="0.2">
      <c r="A17" s="391"/>
      <c r="B17" s="392" t="s">
        <v>121</v>
      </c>
      <c r="C17" s="392"/>
      <c r="D17" s="154">
        <v>3253330</v>
      </c>
      <c r="E17" s="154">
        <v>62113</v>
      </c>
      <c r="F17" s="155">
        <v>1.9463734368000001</v>
      </c>
      <c r="G17" s="154">
        <v>30188</v>
      </c>
      <c r="H17" s="154">
        <v>2830</v>
      </c>
      <c r="I17" s="155">
        <v>10.3443234155</v>
      </c>
      <c r="J17" s="154">
        <v>17567</v>
      </c>
      <c r="K17" s="154">
        <v>1950</v>
      </c>
      <c r="L17" s="156">
        <v>12.486393033200001</v>
      </c>
    </row>
    <row r="18" spans="1:12" ht="12.75" customHeight="1" x14ac:dyDescent="0.2">
      <c r="A18" s="391"/>
      <c r="B18" s="392" t="s">
        <v>120</v>
      </c>
      <c r="C18" s="392"/>
      <c r="D18" s="154">
        <v>752720</v>
      </c>
      <c r="E18" s="154">
        <v>12405</v>
      </c>
      <c r="F18" s="155">
        <v>1.675638073</v>
      </c>
      <c r="G18" s="154">
        <v>2465</v>
      </c>
      <c r="H18" s="154">
        <v>115</v>
      </c>
      <c r="I18" s="155">
        <v>4.8936170212999999</v>
      </c>
      <c r="J18" s="154">
        <v>1169</v>
      </c>
      <c r="K18" s="154">
        <v>45</v>
      </c>
      <c r="L18" s="156">
        <v>4.0035587188999999</v>
      </c>
    </row>
    <row r="19" spans="1:12" ht="12.75" customHeight="1" x14ac:dyDescent="0.2">
      <c r="A19" s="391"/>
      <c r="B19" s="392" t="s">
        <v>119</v>
      </c>
      <c r="C19" s="392"/>
      <c r="D19" s="154">
        <v>795269</v>
      </c>
      <c r="E19" s="154">
        <v>42719</v>
      </c>
      <c r="F19" s="155">
        <v>5.6765663411</v>
      </c>
      <c r="G19" s="154">
        <v>2407</v>
      </c>
      <c r="H19" s="154">
        <v>213</v>
      </c>
      <c r="I19" s="155">
        <v>9.7082953510000003</v>
      </c>
      <c r="J19" s="154">
        <v>1504</v>
      </c>
      <c r="K19" s="154">
        <v>146</v>
      </c>
      <c r="L19" s="156">
        <v>10.7511045655</v>
      </c>
    </row>
    <row r="20" spans="1:12" ht="12.75" customHeight="1" x14ac:dyDescent="0.2">
      <c r="A20" s="391"/>
      <c r="B20" s="392" t="s">
        <v>157</v>
      </c>
      <c r="C20" s="392"/>
      <c r="D20" s="154">
        <v>23564</v>
      </c>
      <c r="E20" s="154">
        <v>-614</v>
      </c>
      <c r="F20" s="155">
        <v>-2.5394987177999999</v>
      </c>
      <c r="G20" s="154">
        <v>26</v>
      </c>
      <c r="H20" s="154">
        <v>-1</v>
      </c>
      <c r="I20" s="155">
        <v>-3.7037037037</v>
      </c>
      <c r="J20" s="154">
        <v>9</v>
      </c>
      <c r="K20" s="154">
        <v>4</v>
      </c>
      <c r="L20" s="156">
        <v>80</v>
      </c>
    </row>
    <row r="21" spans="1:12" ht="12.75" customHeight="1" x14ac:dyDescent="0.2">
      <c r="A21" s="391" t="s">
        <v>107</v>
      </c>
      <c r="B21" s="392" t="s">
        <v>149</v>
      </c>
      <c r="C21" s="392"/>
      <c r="D21" s="154">
        <v>858737</v>
      </c>
      <c r="E21" s="154">
        <v>13572</v>
      </c>
      <c r="F21" s="155">
        <v>1.6058402797</v>
      </c>
      <c r="G21" s="154">
        <v>24729</v>
      </c>
      <c r="H21" s="154">
        <v>3579</v>
      </c>
      <c r="I21" s="155">
        <v>16.921985815599999</v>
      </c>
      <c r="J21" s="154">
        <v>394</v>
      </c>
      <c r="K21" s="154">
        <v>35</v>
      </c>
      <c r="L21" s="156">
        <v>9.7493036211999993</v>
      </c>
    </row>
    <row r="22" spans="1:12" ht="12.75" customHeight="1" x14ac:dyDescent="0.2">
      <c r="A22" s="391"/>
      <c r="B22" s="392" t="s">
        <v>122</v>
      </c>
      <c r="C22" s="392"/>
      <c r="D22" s="154">
        <v>138417</v>
      </c>
      <c r="E22" s="154">
        <v>3848</v>
      </c>
      <c r="F22" s="155">
        <v>2.8594995875999998</v>
      </c>
      <c r="G22" s="154">
        <v>12045</v>
      </c>
      <c r="H22" s="154">
        <v>1202</v>
      </c>
      <c r="I22" s="155">
        <v>11.0854929448</v>
      </c>
      <c r="J22" s="154">
        <v>124</v>
      </c>
      <c r="K22" s="154">
        <v>17</v>
      </c>
      <c r="L22" s="156">
        <v>15.8878504673</v>
      </c>
    </row>
    <row r="23" spans="1:12" ht="12.75" customHeight="1" x14ac:dyDescent="0.2">
      <c r="A23" s="391"/>
      <c r="B23" s="392" t="s">
        <v>121</v>
      </c>
      <c r="C23" s="392"/>
      <c r="D23" s="154">
        <v>527339</v>
      </c>
      <c r="E23" s="154">
        <v>6052</v>
      </c>
      <c r="F23" s="155">
        <v>1.1609727462999999</v>
      </c>
      <c r="G23" s="154">
        <v>10467</v>
      </c>
      <c r="H23" s="154">
        <v>1925</v>
      </c>
      <c r="I23" s="155">
        <v>22.5357059237</v>
      </c>
      <c r="J23" s="154">
        <v>172</v>
      </c>
      <c r="K23" s="154">
        <v>3</v>
      </c>
      <c r="L23" s="156">
        <v>1.7751479290000001</v>
      </c>
    </row>
    <row r="24" spans="1:12" ht="12.75" customHeight="1" x14ac:dyDescent="0.2">
      <c r="A24" s="391"/>
      <c r="B24" s="392" t="s">
        <v>120</v>
      </c>
      <c r="C24" s="392"/>
      <c r="D24" s="154">
        <v>94856</v>
      </c>
      <c r="E24" s="154">
        <v>1302</v>
      </c>
      <c r="F24" s="155">
        <v>1.3917096009000001</v>
      </c>
      <c r="G24" s="154">
        <v>1004</v>
      </c>
      <c r="H24" s="154">
        <v>165</v>
      </c>
      <c r="I24" s="155">
        <v>19.6662693683</v>
      </c>
      <c r="J24" s="154">
        <v>35</v>
      </c>
      <c r="K24" s="154">
        <v>10</v>
      </c>
      <c r="L24" s="156">
        <v>40</v>
      </c>
    </row>
    <row r="25" spans="1:12" x14ac:dyDescent="0.2">
      <c r="A25" s="391"/>
      <c r="B25" s="392" t="s">
        <v>119</v>
      </c>
      <c r="C25" s="392"/>
      <c r="D25" s="154">
        <v>91086</v>
      </c>
      <c r="E25" s="154">
        <v>2522</v>
      </c>
      <c r="F25" s="155">
        <v>2.8476581906999998</v>
      </c>
      <c r="G25" s="154">
        <v>1208</v>
      </c>
      <c r="H25" s="154">
        <v>287</v>
      </c>
      <c r="I25" s="155">
        <v>31.161780673199999</v>
      </c>
      <c r="J25" s="154">
        <v>62</v>
      </c>
      <c r="K25" s="154">
        <v>4</v>
      </c>
      <c r="L25" s="156">
        <v>6.8965517241000001</v>
      </c>
    </row>
    <row r="26" spans="1:12" ht="12.75" customHeight="1" x14ac:dyDescent="0.2">
      <c r="A26" s="391"/>
      <c r="B26" s="392" t="s">
        <v>157</v>
      </c>
      <c r="C26" s="392"/>
      <c r="D26" s="154">
        <v>7039</v>
      </c>
      <c r="E26" s="154">
        <v>-152</v>
      </c>
      <c r="F26" s="155">
        <v>-2.1137533027000002</v>
      </c>
      <c r="G26" s="154">
        <v>5</v>
      </c>
      <c r="H26" s="154">
        <v>0</v>
      </c>
      <c r="I26" s="155">
        <v>0</v>
      </c>
      <c r="J26" s="154" t="s">
        <v>406</v>
      </c>
      <c r="K26" s="154">
        <v>1</v>
      </c>
      <c r="L26" s="156"/>
    </row>
    <row r="27" spans="1:12" ht="12.75" customHeight="1" x14ac:dyDescent="0.2">
      <c r="A27" s="391" t="s">
        <v>151</v>
      </c>
      <c r="B27" s="392" t="s">
        <v>149</v>
      </c>
      <c r="C27" s="392"/>
      <c r="D27" s="154">
        <v>1631260</v>
      </c>
      <c r="E27" s="154">
        <v>24065</v>
      </c>
      <c r="F27" s="155">
        <v>1.4973291978000001</v>
      </c>
      <c r="G27" s="154">
        <v>18697</v>
      </c>
      <c r="H27" s="154">
        <v>3069</v>
      </c>
      <c r="I27" s="155">
        <v>19.6378295367</v>
      </c>
      <c r="J27" s="154">
        <v>10376</v>
      </c>
      <c r="K27" s="154">
        <v>1556</v>
      </c>
      <c r="L27" s="156">
        <v>17.641723356</v>
      </c>
    </row>
    <row r="28" spans="1:12" x14ac:dyDescent="0.2">
      <c r="A28" s="391"/>
      <c r="B28" s="392" t="s">
        <v>122</v>
      </c>
      <c r="C28" s="392"/>
      <c r="D28" s="154">
        <v>223963</v>
      </c>
      <c r="E28" s="154">
        <v>1972</v>
      </c>
      <c r="F28" s="155">
        <v>0.88832430139999996</v>
      </c>
      <c r="G28" s="154">
        <v>7106</v>
      </c>
      <c r="H28" s="154">
        <v>388</v>
      </c>
      <c r="I28" s="155">
        <v>5.7755284310999997</v>
      </c>
      <c r="J28" s="154">
        <v>3967</v>
      </c>
      <c r="K28" s="154">
        <v>589</v>
      </c>
      <c r="L28" s="156">
        <v>17.436352871499999</v>
      </c>
    </row>
    <row r="29" spans="1:12" ht="12.75" customHeight="1" x14ac:dyDescent="0.2">
      <c r="A29" s="391"/>
      <c r="B29" s="392" t="s">
        <v>121</v>
      </c>
      <c r="C29" s="392"/>
      <c r="D29" s="154">
        <v>981490</v>
      </c>
      <c r="E29" s="154">
        <v>12675</v>
      </c>
      <c r="F29" s="155">
        <v>1.3082993141000001</v>
      </c>
      <c r="G29" s="154">
        <v>9884</v>
      </c>
      <c r="H29" s="154">
        <v>2265</v>
      </c>
      <c r="I29" s="155">
        <v>29.728310801900001</v>
      </c>
      <c r="J29" s="154">
        <v>5249</v>
      </c>
      <c r="K29" s="154">
        <v>802</v>
      </c>
      <c r="L29" s="156">
        <v>18.034630087699998</v>
      </c>
    </row>
    <row r="30" spans="1:12" ht="12.75" customHeight="1" x14ac:dyDescent="0.2">
      <c r="A30" s="391"/>
      <c r="B30" s="392" t="s">
        <v>120</v>
      </c>
      <c r="C30" s="392"/>
      <c r="D30" s="154">
        <v>194296</v>
      </c>
      <c r="E30" s="154">
        <v>2851</v>
      </c>
      <c r="F30" s="155">
        <v>1.4892005536999999</v>
      </c>
      <c r="G30" s="154">
        <v>639</v>
      </c>
      <c r="H30" s="154">
        <v>135</v>
      </c>
      <c r="I30" s="155">
        <v>26.785714285699999</v>
      </c>
      <c r="J30" s="154">
        <v>422</v>
      </c>
      <c r="K30" s="154">
        <v>110</v>
      </c>
      <c r="L30" s="156">
        <v>35.256410256400002</v>
      </c>
    </row>
    <row r="31" spans="1:12" ht="12.75" customHeight="1" x14ac:dyDescent="0.2">
      <c r="A31" s="391"/>
      <c r="B31" s="392" t="s">
        <v>119</v>
      </c>
      <c r="C31" s="392"/>
      <c r="D31" s="154">
        <v>221167</v>
      </c>
      <c r="E31" s="154">
        <v>6406</v>
      </c>
      <c r="F31" s="155">
        <v>2.9828507038000001</v>
      </c>
      <c r="G31" s="154">
        <v>1066</v>
      </c>
      <c r="H31" s="154">
        <v>283</v>
      </c>
      <c r="I31" s="155">
        <v>36.143039591300003</v>
      </c>
      <c r="J31" s="154">
        <v>736</v>
      </c>
      <c r="K31" s="154">
        <v>53</v>
      </c>
      <c r="L31" s="156">
        <v>7.7598828697000002</v>
      </c>
    </row>
    <row r="32" spans="1:12" ht="12.75" customHeight="1" x14ac:dyDescent="0.2">
      <c r="A32" s="391"/>
      <c r="B32" s="392" t="s">
        <v>157</v>
      </c>
      <c r="C32" s="392"/>
      <c r="D32" s="154">
        <v>10344</v>
      </c>
      <c r="E32" s="154">
        <v>161</v>
      </c>
      <c r="F32" s="155">
        <v>1.5810664833999999</v>
      </c>
      <c r="G32" s="154" t="s">
        <v>406</v>
      </c>
      <c r="H32" s="154">
        <v>-2</v>
      </c>
      <c r="I32" s="155">
        <v>-50</v>
      </c>
      <c r="J32" s="158" t="s">
        <v>406</v>
      </c>
      <c r="K32" s="158" t="s">
        <v>406</v>
      </c>
      <c r="L32" s="157"/>
    </row>
    <row r="33" spans="1:12" ht="12.75" customHeight="1" x14ac:dyDescent="0.2">
      <c r="A33" s="391" t="s">
        <v>152</v>
      </c>
      <c r="B33" s="392" t="s">
        <v>149</v>
      </c>
      <c r="C33" s="392"/>
      <c r="D33" s="154">
        <v>117511</v>
      </c>
      <c r="E33" s="154">
        <v>688</v>
      </c>
      <c r="F33" s="155">
        <v>0.58892512600000002</v>
      </c>
      <c r="G33" s="154">
        <v>192</v>
      </c>
      <c r="H33" s="154">
        <v>5</v>
      </c>
      <c r="I33" s="155">
        <v>2.6737967914</v>
      </c>
      <c r="J33" s="154">
        <v>2238</v>
      </c>
      <c r="K33" s="154">
        <v>304</v>
      </c>
      <c r="L33" s="156">
        <v>15.7187176836</v>
      </c>
    </row>
    <row r="34" spans="1:12" ht="12.75" customHeight="1" x14ac:dyDescent="0.2">
      <c r="A34" s="391"/>
      <c r="B34" s="392" t="s">
        <v>122</v>
      </c>
      <c r="C34" s="392"/>
      <c r="D34" s="154">
        <v>15275</v>
      </c>
      <c r="E34" s="154">
        <v>244</v>
      </c>
      <c r="F34" s="155">
        <v>1.6233118222</v>
      </c>
      <c r="G34" s="154">
        <v>51</v>
      </c>
      <c r="H34" s="154">
        <v>-24</v>
      </c>
      <c r="I34" s="155">
        <v>-32</v>
      </c>
      <c r="J34" s="154">
        <v>905</v>
      </c>
      <c r="K34" s="154">
        <v>152</v>
      </c>
      <c r="L34" s="156">
        <v>20.1859229748</v>
      </c>
    </row>
    <row r="35" spans="1:12" ht="12.75" customHeight="1" x14ac:dyDescent="0.2">
      <c r="A35" s="391"/>
      <c r="B35" s="392" t="s">
        <v>121</v>
      </c>
      <c r="C35" s="392"/>
      <c r="D35" s="154">
        <v>77808</v>
      </c>
      <c r="E35" s="154">
        <v>470</v>
      </c>
      <c r="F35" s="155">
        <v>0.6077219478</v>
      </c>
      <c r="G35" s="154">
        <v>131</v>
      </c>
      <c r="H35" s="154">
        <v>30</v>
      </c>
      <c r="I35" s="155">
        <v>29.702970297</v>
      </c>
      <c r="J35" s="154">
        <v>1198</v>
      </c>
      <c r="K35" s="154">
        <v>136</v>
      </c>
      <c r="L35" s="156">
        <v>12.806026365299999</v>
      </c>
    </row>
    <row r="36" spans="1:12" ht="12.75" customHeight="1" x14ac:dyDescent="0.2">
      <c r="A36" s="391"/>
      <c r="B36" s="392" t="s">
        <v>120</v>
      </c>
      <c r="C36" s="392"/>
      <c r="D36" s="154">
        <v>12073</v>
      </c>
      <c r="E36" s="154">
        <v>-4</v>
      </c>
      <c r="F36" s="155">
        <v>-3.3120808100000003E-2</v>
      </c>
      <c r="G36" s="154">
        <v>4</v>
      </c>
      <c r="H36" s="154">
        <v>-1</v>
      </c>
      <c r="I36" s="155">
        <v>-20</v>
      </c>
      <c r="J36" s="154">
        <v>62</v>
      </c>
      <c r="K36" s="154">
        <v>20</v>
      </c>
      <c r="L36" s="156">
        <v>47.619047619</v>
      </c>
    </row>
    <row r="37" spans="1:12" ht="12.75" customHeight="1" x14ac:dyDescent="0.2">
      <c r="A37" s="391"/>
      <c r="B37" s="392" t="s">
        <v>119</v>
      </c>
      <c r="C37" s="392"/>
      <c r="D37" s="154">
        <v>11085</v>
      </c>
      <c r="E37" s="154">
        <v>-44</v>
      </c>
      <c r="F37" s="155">
        <v>-0.39536346480000001</v>
      </c>
      <c r="G37" s="154">
        <v>6</v>
      </c>
      <c r="H37" s="154">
        <v>0</v>
      </c>
      <c r="I37" s="155">
        <v>0</v>
      </c>
      <c r="J37" s="154">
        <v>73</v>
      </c>
      <c r="K37" s="154">
        <v>-4</v>
      </c>
      <c r="L37" s="156">
        <v>-5.1948051947999998</v>
      </c>
    </row>
    <row r="38" spans="1:12" ht="12.75" customHeight="1" x14ac:dyDescent="0.2">
      <c r="A38" s="391"/>
      <c r="B38" s="392" t="s">
        <v>157</v>
      </c>
      <c r="C38" s="392"/>
      <c r="D38" s="154">
        <v>1270</v>
      </c>
      <c r="E38" s="154">
        <v>22</v>
      </c>
      <c r="F38" s="155">
        <v>1.7628205128000001</v>
      </c>
      <c r="G38" s="158"/>
      <c r="H38" s="158"/>
      <c r="I38" s="158"/>
      <c r="J38" s="158"/>
      <c r="K38" s="158"/>
      <c r="L38" s="157"/>
    </row>
    <row r="39" spans="1:12" ht="12.75" customHeight="1" x14ac:dyDescent="0.2">
      <c r="A39" s="391" t="s">
        <v>153</v>
      </c>
      <c r="B39" s="392" t="s">
        <v>149</v>
      </c>
      <c r="C39" s="392"/>
      <c r="D39" s="154">
        <v>202529</v>
      </c>
      <c r="E39" s="154">
        <v>1679</v>
      </c>
      <c r="F39" s="155">
        <v>0.83594722430000001</v>
      </c>
      <c r="G39" s="154">
        <v>7855</v>
      </c>
      <c r="H39" s="154">
        <v>1241</v>
      </c>
      <c r="I39" s="155">
        <v>18.763229513199999</v>
      </c>
      <c r="J39" s="154">
        <v>1458</v>
      </c>
      <c r="K39" s="154">
        <v>231</v>
      </c>
      <c r="L39" s="156">
        <v>18.826405867999998</v>
      </c>
    </row>
    <row r="40" spans="1:12" x14ac:dyDescent="0.2">
      <c r="A40" s="391"/>
      <c r="B40" s="392" t="s">
        <v>122</v>
      </c>
      <c r="C40" s="392"/>
      <c r="D40" s="154">
        <v>29859</v>
      </c>
      <c r="E40" s="154">
        <v>-539</v>
      </c>
      <c r="F40" s="155">
        <v>-1.7731429699000001</v>
      </c>
      <c r="G40" s="154">
        <v>2953</v>
      </c>
      <c r="H40" s="154">
        <v>-111</v>
      </c>
      <c r="I40" s="155">
        <v>-3.6227154047000001</v>
      </c>
      <c r="J40" s="154">
        <v>499</v>
      </c>
      <c r="K40" s="154">
        <v>49</v>
      </c>
      <c r="L40" s="156">
        <v>10.8888888889</v>
      </c>
    </row>
    <row r="41" spans="1:12" ht="12.75" customHeight="1" x14ac:dyDescent="0.2">
      <c r="A41" s="391"/>
      <c r="B41" s="392" t="s">
        <v>121</v>
      </c>
      <c r="C41" s="392"/>
      <c r="D41" s="154">
        <v>129726</v>
      </c>
      <c r="E41" s="154">
        <v>1851</v>
      </c>
      <c r="F41" s="155">
        <v>1.4475073314</v>
      </c>
      <c r="G41" s="154">
        <v>4047</v>
      </c>
      <c r="H41" s="154">
        <v>1037</v>
      </c>
      <c r="I41" s="155">
        <v>34.451827242500002</v>
      </c>
      <c r="J41" s="154">
        <v>691</v>
      </c>
      <c r="K41" s="154">
        <v>146</v>
      </c>
      <c r="L41" s="156">
        <v>26.788990825700001</v>
      </c>
    </row>
    <row r="42" spans="1:12" ht="12.75" customHeight="1" x14ac:dyDescent="0.2">
      <c r="A42" s="391"/>
      <c r="B42" s="392" t="s">
        <v>120</v>
      </c>
      <c r="C42" s="392"/>
      <c r="D42" s="154">
        <v>20173</v>
      </c>
      <c r="E42" s="154">
        <v>52</v>
      </c>
      <c r="F42" s="155">
        <v>0.25843645939999998</v>
      </c>
      <c r="G42" s="154">
        <v>310</v>
      </c>
      <c r="H42" s="154">
        <v>94</v>
      </c>
      <c r="I42" s="155">
        <v>43.518518518500002</v>
      </c>
      <c r="J42" s="154">
        <v>83</v>
      </c>
      <c r="K42" s="154">
        <v>17</v>
      </c>
      <c r="L42" s="156">
        <v>25.757575757600002</v>
      </c>
    </row>
    <row r="43" spans="1:12" x14ac:dyDescent="0.2">
      <c r="A43" s="391"/>
      <c r="B43" s="392" t="s">
        <v>119</v>
      </c>
      <c r="C43" s="392"/>
      <c r="D43" s="154">
        <v>21035</v>
      </c>
      <c r="E43" s="154">
        <v>333</v>
      </c>
      <c r="F43" s="155">
        <v>1.6085402377</v>
      </c>
      <c r="G43" s="154">
        <v>544</v>
      </c>
      <c r="H43" s="154">
        <v>223</v>
      </c>
      <c r="I43" s="155">
        <v>69.470404984400005</v>
      </c>
      <c r="J43" s="154">
        <v>185</v>
      </c>
      <c r="K43" s="154">
        <v>19</v>
      </c>
      <c r="L43" s="156">
        <v>11.445783132500001</v>
      </c>
    </row>
    <row r="44" spans="1:12" ht="12.75" customHeight="1" x14ac:dyDescent="0.2">
      <c r="A44" s="391"/>
      <c r="B44" s="392" t="s">
        <v>157</v>
      </c>
      <c r="C44" s="392"/>
      <c r="D44" s="154">
        <v>1736</v>
      </c>
      <c r="E44" s="154">
        <v>-18</v>
      </c>
      <c r="F44" s="155">
        <v>-1.0262257696999999</v>
      </c>
      <c r="G44" s="154" t="s">
        <v>406</v>
      </c>
      <c r="H44" s="154">
        <v>-2</v>
      </c>
      <c r="I44" s="158">
        <v>-66.666666666699996</v>
      </c>
      <c r="J44" s="158"/>
      <c r="K44" s="158"/>
      <c r="L44" s="157"/>
    </row>
    <row r="45" spans="1:12" ht="12.75" customHeight="1" x14ac:dyDescent="0.2">
      <c r="A45" s="391" t="s">
        <v>356</v>
      </c>
      <c r="B45" s="392" t="s">
        <v>149</v>
      </c>
      <c r="C45" s="392"/>
      <c r="D45" s="154">
        <v>118523</v>
      </c>
      <c r="E45" s="154">
        <v>1293</v>
      </c>
      <c r="F45" s="155">
        <v>1.1029599932</v>
      </c>
      <c r="G45" s="154">
        <v>695</v>
      </c>
      <c r="H45" s="154">
        <v>194</v>
      </c>
      <c r="I45" s="155">
        <v>38.722554890200001</v>
      </c>
      <c r="J45" s="154">
        <v>505</v>
      </c>
      <c r="K45" s="154">
        <v>98</v>
      </c>
      <c r="L45" s="156">
        <v>24.078624078600001</v>
      </c>
    </row>
    <row r="46" spans="1:12" ht="12.75" customHeight="1" x14ac:dyDescent="0.2">
      <c r="A46" s="391"/>
      <c r="B46" s="392" t="s">
        <v>122</v>
      </c>
      <c r="C46" s="392"/>
      <c r="D46" s="154">
        <v>16257</v>
      </c>
      <c r="E46" s="154">
        <v>165</v>
      </c>
      <c r="F46" s="155">
        <v>1.0253542133</v>
      </c>
      <c r="G46" s="154">
        <v>243</v>
      </c>
      <c r="H46" s="154">
        <v>89</v>
      </c>
      <c r="I46" s="155">
        <v>57.792207792200003</v>
      </c>
      <c r="J46" s="154">
        <v>274</v>
      </c>
      <c r="K46" s="154">
        <v>92</v>
      </c>
      <c r="L46" s="156">
        <v>50.549450549500001</v>
      </c>
    </row>
    <row r="47" spans="1:12" ht="12.75" customHeight="1" x14ac:dyDescent="0.2">
      <c r="A47" s="391"/>
      <c r="B47" s="392" t="s">
        <v>121</v>
      </c>
      <c r="C47" s="392"/>
      <c r="D47" s="154">
        <v>66646</v>
      </c>
      <c r="E47" s="154">
        <v>441</v>
      </c>
      <c r="F47" s="155">
        <v>0.66611283139999999</v>
      </c>
      <c r="G47" s="154">
        <v>398</v>
      </c>
      <c r="H47" s="154">
        <v>97</v>
      </c>
      <c r="I47" s="155">
        <v>32.225913621300002</v>
      </c>
      <c r="J47" s="154">
        <v>148</v>
      </c>
      <c r="K47" s="154">
        <v>-2</v>
      </c>
      <c r="L47" s="156">
        <v>-1.3333333332999999</v>
      </c>
    </row>
    <row r="48" spans="1:12" ht="12.75" customHeight="1" x14ac:dyDescent="0.2">
      <c r="A48" s="391"/>
      <c r="B48" s="392" t="s">
        <v>120</v>
      </c>
      <c r="C48" s="392"/>
      <c r="D48" s="154">
        <v>16317</v>
      </c>
      <c r="E48" s="154">
        <v>250</v>
      </c>
      <c r="F48" s="155">
        <v>1.5559843157</v>
      </c>
      <c r="G48" s="154">
        <v>16</v>
      </c>
      <c r="H48" s="154">
        <v>-3</v>
      </c>
      <c r="I48" s="155">
        <v>-15.789473684200001</v>
      </c>
      <c r="J48" s="154">
        <v>21</v>
      </c>
      <c r="K48" s="154">
        <v>6</v>
      </c>
      <c r="L48" s="156">
        <v>40</v>
      </c>
    </row>
    <row r="49" spans="1:12" ht="12.75" customHeight="1" x14ac:dyDescent="0.2">
      <c r="A49" s="391"/>
      <c r="B49" s="392" t="s">
        <v>119</v>
      </c>
      <c r="C49" s="392"/>
      <c r="D49" s="154">
        <v>18743</v>
      </c>
      <c r="E49" s="154">
        <v>426</v>
      </c>
      <c r="F49" s="155">
        <v>2.3257083584</v>
      </c>
      <c r="G49" s="154">
        <v>38</v>
      </c>
      <c r="H49" s="154">
        <v>11</v>
      </c>
      <c r="I49" s="155">
        <v>40.740740740699998</v>
      </c>
      <c r="J49" s="154">
        <v>62</v>
      </c>
      <c r="K49" s="154">
        <v>2</v>
      </c>
      <c r="L49" s="156">
        <v>3.3333333333000001</v>
      </c>
    </row>
    <row r="50" spans="1:12" ht="12.75" customHeight="1" x14ac:dyDescent="0.2">
      <c r="A50" s="391"/>
      <c r="B50" s="392" t="s">
        <v>157</v>
      </c>
      <c r="C50" s="392"/>
      <c r="D50" s="154">
        <v>560</v>
      </c>
      <c r="E50" s="154">
        <v>11</v>
      </c>
      <c r="F50" s="155">
        <v>2.0036429872000001</v>
      </c>
      <c r="G50" s="158"/>
      <c r="H50" s="158"/>
      <c r="I50" s="158"/>
      <c r="J50" s="158"/>
      <c r="K50" s="158"/>
      <c r="L50" s="157"/>
    </row>
    <row r="51" spans="1:12" ht="12.75" customHeight="1" x14ac:dyDescent="0.2">
      <c r="A51" s="391" t="s">
        <v>357</v>
      </c>
      <c r="B51" s="392" t="s">
        <v>149</v>
      </c>
      <c r="C51" s="392"/>
      <c r="D51" s="154">
        <v>270676</v>
      </c>
      <c r="E51" s="154">
        <v>6911</v>
      </c>
      <c r="F51" s="155">
        <v>2.6201353477999998</v>
      </c>
      <c r="G51" s="154">
        <v>2457</v>
      </c>
      <c r="H51" s="154">
        <v>335</v>
      </c>
      <c r="I51" s="155">
        <v>15.7869934025</v>
      </c>
      <c r="J51" s="154">
        <v>1356</v>
      </c>
      <c r="K51" s="154">
        <v>210</v>
      </c>
      <c r="L51" s="156">
        <v>18.324607329799999</v>
      </c>
    </row>
    <row r="52" spans="1:12" ht="12.75" customHeight="1" x14ac:dyDescent="0.2">
      <c r="A52" s="391"/>
      <c r="B52" s="392" t="s">
        <v>122</v>
      </c>
      <c r="C52" s="392"/>
      <c r="D52" s="154">
        <v>26865</v>
      </c>
      <c r="E52" s="154">
        <v>388</v>
      </c>
      <c r="F52" s="155">
        <v>1.4654228198000001</v>
      </c>
      <c r="G52" s="154">
        <v>1283</v>
      </c>
      <c r="H52" s="154">
        <v>174</v>
      </c>
      <c r="I52" s="155">
        <v>15.689810640199999</v>
      </c>
      <c r="J52" s="154">
        <v>546</v>
      </c>
      <c r="K52" s="154">
        <v>92</v>
      </c>
      <c r="L52" s="156">
        <v>20.264317180599999</v>
      </c>
    </row>
    <row r="53" spans="1:12" ht="12.75" customHeight="1" x14ac:dyDescent="0.2">
      <c r="A53" s="391"/>
      <c r="B53" s="392" t="s">
        <v>121</v>
      </c>
      <c r="C53" s="392"/>
      <c r="D53" s="154">
        <v>147079</v>
      </c>
      <c r="E53" s="154">
        <v>2783</v>
      </c>
      <c r="F53" s="155">
        <v>1.9286743915</v>
      </c>
      <c r="G53" s="154">
        <v>880</v>
      </c>
      <c r="H53" s="154">
        <v>125</v>
      </c>
      <c r="I53" s="155">
        <v>16.5562913907</v>
      </c>
      <c r="J53" s="154">
        <v>617</v>
      </c>
      <c r="K53" s="154">
        <v>82</v>
      </c>
      <c r="L53" s="156">
        <v>15.327102803700001</v>
      </c>
    </row>
    <row r="54" spans="1:12" ht="12.75" customHeight="1" x14ac:dyDescent="0.2">
      <c r="A54" s="391"/>
      <c r="B54" s="392" t="s">
        <v>120</v>
      </c>
      <c r="C54" s="392"/>
      <c r="D54" s="154">
        <v>40095</v>
      </c>
      <c r="E54" s="154">
        <v>1089</v>
      </c>
      <c r="F54" s="155">
        <v>2.7918781726000002</v>
      </c>
      <c r="G54" s="154">
        <v>95</v>
      </c>
      <c r="H54" s="154">
        <v>16</v>
      </c>
      <c r="I54" s="155">
        <v>20.253164557000002</v>
      </c>
      <c r="J54" s="154">
        <v>69</v>
      </c>
      <c r="K54" s="154">
        <v>16</v>
      </c>
      <c r="L54" s="156">
        <v>30.188679245300001</v>
      </c>
    </row>
    <row r="55" spans="1:12" x14ac:dyDescent="0.2">
      <c r="A55" s="391"/>
      <c r="B55" s="392" t="s">
        <v>119</v>
      </c>
      <c r="C55" s="392"/>
      <c r="D55" s="154">
        <v>55273</v>
      </c>
      <c r="E55" s="154">
        <v>2634</v>
      </c>
      <c r="F55" s="155">
        <v>5.0038944508999998</v>
      </c>
      <c r="G55" s="154">
        <v>199</v>
      </c>
      <c r="H55" s="154">
        <v>20</v>
      </c>
      <c r="I55" s="155">
        <v>11.1731843575</v>
      </c>
      <c r="J55" s="154">
        <v>124</v>
      </c>
      <c r="K55" s="154">
        <v>20</v>
      </c>
      <c r="L55" s="156">
        <v>19.2307692308</v>
      </c>
    </row>
    <row r="56" spans="1:12" ht="12.75" customHeight="1" x14ac:dyDescent="0.2">
      <c r="A56" s="391"/>
      <c r="B56" s="392" t="s">
        <v>157</v>
      </c>
      <c r="C56" s="392"/>
      <c r="D56" s="154">
        <v>1364</v>
      </c>
      <c r="E56" s="154">
        <v>17</v>
      </c>
      <c r="F56" s="155">
        <v>1.2620638456</v>
      </c>
      <c r="G56" s="158"/>
      <c r="H56" s="158"/>
      <c r="I56" s="158"/>
      <c r="J56" s="158"/>
      <c r="K56" s="158"/>
      <c r="L56" s="157"/>
    </row>
    <row r="57" spans="1:12" ht="12.75" customHeight="1" x14ac:dyDescent="0.2">
      <c r="A57" s="391" t="s">
        <v>358</v>
      </c>
      <c r="B57" s="392" t="s">
        <v>149</v>
      </c>
      <c r="C57" s="392"/>
      <c r="D57" s="154">
        <v>273213</v>
      </c>
      <c r="E57" s="154">
        <v>6389</v>
      </c>
      <c r="F57" s="155">
        <v>2.3944622672999998</v>
      </c>
      <c r="G57" s="154">
        <v>2503</v>
      </c>
      <c r="H57" s="154">
        <v>387</v>
      </c>
      <c r="I57" s="155">
        <v>18.2892249527</v>
      </c>
      <c r="J57" s="154">
        <v>207</v>
      </c>
      <c r="K57" s="154">
        <v>-23</v>
      </c>
      <c r="L57" s="156">
        <v>-10</v>
      </c>
    </row>
    <row r="58" spans="1:12" x14ac:dyDescent="0.2">
      <c r="A58" s="391"/>
      <c r="B58" s="392" t="s">
        <v>122</v>
      </c>
      <c r="C58" s="392"/>
      <c r="D58" s="154">
        <v>38258</v>
      </c>
      <c r="E58" s="154">
        <v>459</v>
      </c>
      <c r="F58" s="155">
        <v>1.2143178391</v>
      </c>
      <c r="G58" s="154">
        <v>861</v>
      </c>
      <c r="H58" s="154">
        <v>149</v>
      </c>
      <c r="I58" s="155">
        <v>20.926966292100001</v>
      </c>
      <c r="J58" s="154">
        <v>67</v>
      </c>
      <c r="K58" s="154">
        <v>4</v>
      </c>
      <c r="L58" s="156">
        <v>6.3492063492000002</v>
      </c>
    </row>
    <row r="59" spans="1:12" ht="12.75" customHeight="1" x14ac:dyDescent="0.2">
      <c r="A59" s="391"/>
      <c r="B59" s="392" t="s">
        <v>121</v>
      </c>
      <c r="C59" s="392"/>
      <c r="D59" s="154">
        <v>146998</v>
      </c>
      <c r="E59" s="154">
        <v>2331</v>
      </c>
      <c r="F59" s="155">
        <v>1.6112866099000001</v>
      </c>
      <c r="G59" s="154">
        <v>1458</v>
      </c>
      <c r="H59" s="154">
        <v>215</v>
      </c>
      <c r="I59" s="155">
        <v>17.296862429600001</v>
      </c>
      <c r="J59" s="154">
        <v>90</v>
      </c>
      <c r="K59" s="154">
        <v>-35</v>
      </c>
      <c r="L59" s="156">
        <v>-28</v>
      </c>
    </row>
    <row r="60" spans="1:12" ht="12.75" customHeight="1" x14ac:dyDescent="0.2">
      <c r="A60" s="391"/>
      <c r="B60" s="392" t="s">
        <v>120</v>
      </c>
      <c r="C60" s="392"/>
      <c r="D60" s="154">
        <v>39054</v>
      </c>
      <c r="E60" s="154">
        <v>1388</v>
      </c>
      <c r="F60" s="155">
        <v>3.6850209737999999</v>
      </c>
      <c r="G60" s="154">
        <v>61</v>
      </c>
      <c r="H60" s="154">
        <v>18</v>
      </c>
      <c r="I60" s="155">
        <v>41.860465116299999</v>
      </c>
      <c r="J60" s="154">
        <v>16</v>
      </c>
      <c r="K60" s="154">
        <v>6</v>
      </c>
      <c r="L60" s="156">
        <v>60</v>
      </c>
    </row>
    <row r="61" spans="1:12" x14ac:dyDescent="0.2">
      <c r="A61" s="391"/>
      <c r="B61" s="392" t="s">
        <v>119</v>
      </c>
      <c r="C61" s="392"/>
      <c r="D61" s="154">
        <v>48083</v>
      </c>
      <c r="E61" s="154">
        <v>2231</v>
      </c>
      <c r="F61" s="155">
        <v>4.8656547151999998</v>
      </c>
      <c r="G61" s="154">
        <v>123</v>
      </c>
      <c r="H61" s="154">
        <v>5</v>
      </c>
      <c r="I61" s="155">
        <v>4.2372881356000001</v>
      </c>
      <c r="J61" s="154">
        <v>33</v>
      </c>
      <c r="K61" s="154">
        <v>1</v>
      </c>
      <c r="L61" s="156">
        <v>3.125</v>
      </c>
    </row>
    <row r="62" spans="1:12" ht="12.75" customHeight="1" x14ac:dyDescent="0.2">
      <c r="A62" s="391"/>
      <c r="B62" s="392" t="s">
        <v>157</v>
      </c>
      <c r="C62" s="392"/>
      <c r="D62" s="154">
        <v>820</v>
      </c>
      <c r="E62" s="154">
        <v>-20</v>
      </c>
      <c r="F62" s="155">
        <v>-2.3809523810000002</v>
      </c>
      <c r="G62" s="158"/>
      <c r="H62" s="158"/>
      <c r="I62" s="158"/>
      <c r="J62" s="158" t="s">
        <v>406</v>
      </c>
      <c r="K62" s="158" t="s">
        <v>406</v>
      </c>
      <c r="L62" s="157"/>
    </row>
    <row r="63" spans="1:12" x14ac:dyDescent="0.2">
      <c r="A63" s="391" t="s">
        <v>359</v>
      </c>
      <c r="B63" s="392" t="s">
        <v>149</v>
      </c>
      <c r="C63" s="392"/>
      <c r="D63" s="154">
        <v>154118</v>
      </c>
      <c r="E63" s="154">
        <v>2925</v>
      </c>
      <c r="F63" s="155">
        <v>1.9346133750000001</v>
      </c>
      <c r="G63" s="154">
        <v>1574</v>
      </c>
      <c r="H63" s="154">
        <v>229</v>
      </c>
      <c r="I63" s="155">
        <v>17.026022304800001</v>
      </c>
      <c r="J63" s="154">
        <v>146</v>
      </c>
      <c r="K63" s="154">
        <v>11</v>
      </c>
      <c r="L63" s="156">
        <v>8.1481481481000007</v>
      </c>
    </row>
    <row r="64" spans="1:12" x14ac:dyDescent="0.2">
      <c r="A64" s="391"/>
      <c r="B64" s="392" t="s">
        <v>122</v>
      </c>
      <c r="C64" s="392"/>
      <c r="D64" s="154">
        <v>19943</v>
      </c>
      <c r="E64" s="154">
        <v>457</v>
      </c>
      <c r="F64" s="155">
        <v>2.3452735297</v>
      </c>
      <c r="G64" s="154">
        <v>578</v>
      </c>
      <c r="H64" s="154">
        <v>102</v>
      </c>
      <c r="I64" s="155">
        <v>21.428571428600002</v>
      </c>
      <c r="J64" s="154">
        <v>19</v>
      </c>
      <c r="K64" s="154">
        <v>0</v>
      </c>
      <c r="L64" s="156">
        <v>0</v>
      </c>
    </row>
    <row r="65" spans="1:12" x14ac:dyDescent="0.2">
      <c r="A65" s="391"/>
      <c r="B65" s="392" t="s">
        <v>121</v>
      </c>
      <c r="C65" s="392"/>
      <c r="D65" s="154">
        <v>101767</v>
      </c>
      <c r="E65" s="154">
        <v>2177</v>
      </c>
      <c r="F65" s="155">
        <v>2.185962446</v>
      </c>
      <c r="G65" s="154">
        <v>944</v>
      </c>
      <c r="H65" s="154">
        <v>127</v>
      </c>
      <c r="I65" s="155">
        <v>15.5446756426</v>
      </c>
      <c r="J65" s="154">
        <v>116</v>
      </c>
      <c r="K65" s="154">
        <v>12</v>
      </c>
      <c r="L65" s="156">
        <v>11.5384615385</v>
      </c>
    </row>
    <row r="66" spans="1:12" x14ac:dyDescent="0.2">
      <c r="A66" s="391"/>
      <c r="B66" s="392" t="s">
        <v>120</v>
      </c>
      <c r="C66" s="392"/>
      <c r="D66" s="154">
        <v>15337</v>
      </c>
      <c r="E66" s="154">
        <v>42</v>
      </c>
      <c r="F66" s="155">
        <v>0.2745995423</v>
      </c>
      <c r="G66" s="154">
        <v>26</v>
      </c>
      <c r="H66" s="154">
        <v>-4</v>
      </c>
      <c r="I66" s="155">
        <v>-13.333333333300001</v>
      </c>
      <c r="J66" s="154">
        <v>5</v>
      </c>
      <c r="K66" s="154">
        <v>1</v>
      </c>
      <c r="L66" s="156">
        <v>25</v>
      </c>
    </row>
    <row r="67" spans="1:12" x14ac:dyDescent="0.2">
      <c r="A67" s="391"/>
      <c r="B67" s="392" t="s">
        <v>119</v>
      </c>
      <c r="C67" s="392"/>
      <c r="D67" s="154">
        <v>15237</v>
      </c>
      <c r="E67" s="154">
        <v>196</v>
      </c>
      <c r="F67" s="155">
        <v>1.3031048467999999</v>
      </c>
      <c r="G67" s="154">
        <v>26</v>
      </c>
      <c r="H67" s="154">
        <v>4</v>
      </c>
      <c r="I67" s="155">
        <v>18.181818181800001</v>
      </c>
      <c r="J67" s="154">
        <v>6</v>
      </c>
      <c r="K67" s="154">
        <v>-2</v>
      </c>
      <c r="L67" s="156">
        <v>-25</v>
      </c>
    </row>
    <row r="68" spans="1:12" x14ac:dyDescent="0.2">
      <c r="A68" s="391"/>
      <c r="B68" s="392" t="s">
        <v>157</v>
      </c>
      <c r="C68" s="392"/>
      <c r="D68" s="154">
        <v>1834</v>
      </c>
      <c r="E68" s="154">
        <v>53</v>
      </c>
      <c r="F68" s="155">
        <v>2.9758562605000001</v>
      </c>
      <c r="G68" s="158"/>
      <c r="H68" s="158"/>
      <c r="I68" s="158"/>
      <c r="J68" s="158"/>
      <c r="K68" s="158"/>
      <c r="L68" s="157"/>
    </row>
    <row r="69" spans="1:12" x14ac:dyDescent="0.2">
      <c r="A69" s="391" t="s">
        <v>154</v>
      </c>
      <c r="B69" s="392" t="s">
        <v>149</v>
      </c>
      <c r="C69" s="392"/>
      <c r="D69" s="154">
        <v>80504</v>
      </c>
      <c r="E69" s="154">
        <v>1257</v>
      </c>
      <c r="F69" s="155">
        <v>1.5861799185000001</v>
      </c>
      <c r="G69" s="154">
        <v>391</v>
      </c>
      <c r="H69" s="154">
        <v>89</v>
      </c>
      <c r="I69" s="155">
        <v>29.470198675500001</v>
      </c>
      <c r="J69" s="154">
        <v>1622</v>
      </c>
      <c r="K69" s="154">
        <v>339</v>
      </c>
      <c r="L69" s="156">
        <v>26.4224473889</v>
      </c>
    </row>
    <row r="70" spans="1:12" x14ac:dyDescent="0.2">
      <c r="A70" s="391"/>
      <c r="B70" s="392" t="s">
        <v>122</v>
      </c>
      <c r="C70" s="392"/>
      <c r="D70" s="154">
        <v>10425</v>
      </c>
      <c r="E70" s="154">
        <v>534</v>
      </c>
      <c r="F70" s="155">
        <v>5.3988474370999997</v>
      </c>
      <c r="G70" s="154">
        <v>102</v>
      </c>
      <c r="H70" s="154">
        <v>-12</v>
      </c>
      <c r="I70" s="155">
        <v>-10.5263157895</v>
      </c>
      <c r="J70" s="154">
        <v>584</v>
      </c>
      <c r="K70" s="154">
        <v>139</v>
      </c>
      <c r="L70" s="156">
        <v>31.235955056200002</v>
      </c>
    </row>
    <row r="71" spans="1:12" x14ac:dyDescent="0.2">
      <c r="A71" s="391"/>
      <c r="B71" s="392" t="s">
        <v>121</v>
      </c>
      <c r="C71" s="392"/>
      <c r="D71" s="154">
        <v>52510</v>
      </c>
      <c r="E71" s="154">
        <v>531</v>
      </c>
      <c r="F71" s="155">
        <v>1.0215664017999999</v>
      </c>
      <c r="G71" s="154">
        <v>248</v>
      </c>
      <c r="H71" s="154">
        <v>97</v>
      </c>
      <c r="I71" s="155">
        <v>64.238410595999994</v>
      </c>
      <c r="J71" s="154">
        <v>875</v>
      </c>
      <c r="K71" s="154">
        <v>182</v>
      </c>
      <c r="L71" s="156">
        <v>26.262626262600001</v>
      </c>
    </row>
    <row r="72" spans="1:12" x14ac:dyDescent="0.2">
      <c r="A72" s="391"/>
      <c r="B72" s="392" t="s">
        <v>120</v>
      </c>
      <c r="C72" s="392"/>
      <c r="D72" s="154">
        <v>8681</v>
      </c>
      <c r="E72" s="154">
        <v>27</v>
      </c>
      <c r="F72" s="155">
        <v>0.31199445339999998</v>
      </c>
      <c r="G72" s="154">
        <v>13</v>
      </c>
      <c r="H72" s="154">
        <v>-1</v>
      </c>
      <c r="I72" s="155">
        <v>-7.1428571428999996</v>
      </c>
      <c r="J72" s="154">
        <v>69</v>
      </c>
      <c r="K72" s="154">
        <v>14</v>
      </c>
      <c r="L72" s="156">
        <v>25.4545454545</v>
      </c>
    </row>
    <row r="73" spans="1:12" x14ac:dyDescent="0.2">
      <c r="A73" s="391"/>
      <c r="B73" s="392" t="s">
        <v>119</v>
      </c>
      <c r="C73" s="392"/>
      <c r="D73" s="154">
        <v>8482</v>
      </c>
      <c r="E73" s="154">
        <v>173</v>
      </c>
      <c r="F73" s="155">
        <v>2.0820796725999999</v>
      </c>
      <c r="G73" s="154">
        <v>28</v>
      </c>
      <c r="H73" s="154">
        <v>5</v>
      </c>
      <c r="I73" s="155">
        <v>21.7391304348</v>
      </c>
      <c r="J73" s="154">
        <v>94</v>
      </c>
      <c r="K73" s="154">
        <v>4</v>
      </c>
      <c r="L73" s="156">
        <v>4.4444444444000002</v>
      </c>
    </row>
    <row r="74" spans="1:12" x14ac:dyDescent="0.2">
      <c r="A74" s="391"/>
      <c r="B74" s="392" t="s">
        <v>157</v>
      </c>
      <c r="C74" s="392"/>
      <c r="D74" s="154">
        <v>406</v>
      </c>
      <c r="E74" s="154">
        <v>-8</v>
      </c>
      <c r="F74" s="155">
        <v>-1.9323671497999999</v>
      </c>
      <c r="G74" s="158"/>
      <c r="H74" s="158"/>
      <c r="I74" s="158"/>
      <c r="J74" s="158"/>
      <c r="K74" s="158"/>
      <c r="L74" s="157"/>
    </row>
    <row r="75" spans="1:12" x14ac:dyDescent="0.2">
      <c r="A75" s="391" t="s">
        <v>155</v>
      </c>
      <c r="B75" s="392" t="s">
        <v>149</v>
      </c>
      <c r="C75" s="392"/>
      <c r="D75" s="154">
        <v>83273</v>
      </c>
      <c r="E75" s="154">
        <v>922</v>
      </c>
      <c r="F75" s="155">
        <v>1.1195978191</v>
      </c>
      <c r="G75" s="154">
        <v>312</v>
      </c>
      <c r="H75" s="154">
        <v>74</v>
      </c>
      <c r="I75" s="155">
        <v>31.092436974799998</v>
      </c>
      <c r="J75" s="154">
        <v>1603</v>
      </c>
      <c r="K75" s="154">
        <v>168</v>
      </c>
      <c r="L75" s="156">
        <v>11.7073170732</v>
      </c>
    </row>
    <row r="76" spans="1:12" x14ac:dyDescent="0.2">
      <c r="A76" s="391"/>
      <c r="B76" s="392" t="s">
        <v>122</v>
      </c>
      <c r="C76" s="392"/>
      <c r="D76" s="154">
        <v>12548</v>
      </c>
      <c r="E76" s="154">
        <v>-39</v>
      </c>
      <c r="F76" s="155">
        <v>-0.3098434893</v>
      </c>
      <c r="G76" s="154">
        <v>98</v>
      </c>
      <c r="H76" s="154">
        <v>13</v>
      </c>
      <c r="I76" s="155">
        <v>15.2941176471</v>
      </c>
      <c r="J76" s="154">
        <v>652</v>
      </c>
      <c r="K76" s="154">
        <v>-3</v>
      </c>
      <c r="L76" s="156">
        <v>-0.45801526720000002</v>
      </c>
    </row>
    <row r="77" spans="1:12" x14ac:dyDescent="0.2">
      <c r="A77" s="391"/>
      <c r="B77" s="392" t="s">
        <v>121</v>
      </c>
      <c r="C77" s="392"/>
      <c r="D77" s="154">
        <v>52907</v>
      </c>
      <c r="E77" s="154">
        <v>687</v>
      </c>
      <c r="F77" s="155">
        <v>1.3155878973999999</v>
      </c>
      <c r="G77" s="154">
        <v>184</v>
      </c>
      <c r="H77" s="154">
        <v>57</v>
      </c>
      <c r="I77" s="155">
        <v>44.881889763799997</v>
      </c>
      <c r="J77" s="154">
        <v>828</v>
      </c>
      <c r="K77" s="154">
        <v>150</v>
      </c>
      <c r="L77" s="156">
        <v>22.1238938053</v>
      </c>
    </row>
    <row r="78" spans="1:12" x14ac:dyDescent="0.2">
      <c r="A78" s="391"/>
      <c r="B78" s="392" t="s">
        <v>120</v>
      </c>
      <c r="C78" s="392"/>
      <c r="D78" s="154">
        <v>8578</v>
      </c>
      <c r="E78" s="154">
        <v>118</v>
      </c>
      <c r="F78" s="155">
        <v>1.3947990544</v>
      </c>
      <c r="G78" s="154">
        <v>9</v>
      </c>
      <c r="H78" s="154">
        <v>-1</v>
      </c>
      <c r="I78" s="155">
        <v>-10</v>
      </c>
      <c r="J78" s="154">
        <v>63</v>
      </c>
      <c r="K78" s="154">
        <v>15</v>
      </c>
      <c r="L78" s="156">
        <v>31.25</v>
      </c>
    </row>
    <row r="79" spans="1:12" x14ac:dyDescent="0.2">
      <c r="A79" s="391"/>
      <c r="B79" s="392" t="s">
        <v>119</v>
      </c>
      <c r="C79" s="392"/>
      <c r="D79" s="154">
        <v>8498</v>
      </c>
      <c r="E79" s="154">
        <v>147</v>
      </c>
      <c r="F79" s="155">
        <v>1.7602682313</v>
      </c>
      <c r="G79" s="154">
        <v>21</v>
      </c>
      <c r="H79" s="154">
        <v>5</v>
      </c>
      <c r="I79" s="155">
        <v>31.25</v>
      </c>
      <c r="J79" s="154">
        <v>59</v>
      </c>
      <c r="K79" s="154">
        <v>5</v>
      </c>
      <c r="L79" s="156">
        <v>9.2592592593000003</v>
      </c>
    </row>
    <row r="80" spans="1:12" x14ac:dyDescent="0.2">
      <c r="A80" s="391"/>
      <c r="B80" s="392" t="s">
        <v>157</v>
      </c>
      <c r="C80" s="392"/>
      <c r="D80" s="154">
        <v>742</v>
      </c>
      <c r="E80" s="154">
        <v>9</v>
      </c>
      <c r="F80" s="155">
        <v>1.2278308322</v>
      </c>
      <c r="G80" s="158"/>
      <c r="H80" s="158"/>
      <c r="I80" s="158"/>
      <c r="J80" s="158" t="s">
        <v>406</v>
      </c>
      <c r="K80" s="158">
        <v>1</v>
      </c>
      <c r="L80" s="157"/>
    </row>
    <row r="81" spans="1:12" x14ac:dyDescent="0.2">
      <c r="A81" s="391" t="s">
        <v>360</v>
      </c>
      <c r="B81" s="392" t="s">
        <v>149</v>
      </c>
      <c r="C81" s="392"/>
      <c r="D81" s="154">
        <v>91261</v>
      </c>
      <c r="E81" s="154">
        <v>959</v>
      </c>
      <c r="F81" s="155">
        <v>1.0619919824999999</v>
      </c>
      <c r="G81" s="154">
        <v>943</v>
      </c>
      <c r="H81" s="154">
        <v>166</v>
      </c>
      <c r="I81" s="155">
        <v>21.364221364199999</v>
      </c>
      <c r="J81" s="154">
        <v>242</v>
      </c>
      <c r="K81" s="154">
        <v>30</v>
      </c>
      <c r="L81" s="156">
        <v>14.150943396200001</v>
      </c>
    </row>
    <row r="82" spans="1:12" x14ac:dyDescent="0.2">
      <c r="A82" s="391"/>
      <c r="B82" s="392" t="s">
        <v>122</v>
      </c>
      <c r="C82" s="392"/>
      <c r="D82" s="154">
        <v>12268</v>
      </c>
      <c r="E82" s="154">
        <v>343</v>
      </c>
      <c r="F82" s="155">
        <v>2.8763102725</v>
      </c>
      <c r="G82" s="154">
        <v>357</v>
      </c>
      <c r="H82" s="154">
        <v>-5</v>
      </c>
      <c r="I82" s="155">
        <v>-1.3812154696000001</v>
      </c>
      <c r="J82" s="154">
        <v>73</v>
      </c>
      <c r="K82" s="154">
        <v>-4</v>
      </c>
      <c r="L82" s="156">
        <v>-5.1948051947999998</v>
      </c>
    </row>
    <row r="83" spans="1:12" x14ac:dyDescent="0.2">
      <c r="A83" s="391"/>
      <c r="B83" s="392" t="s">
        <v>121</v>
      </c>
      <c r="C83" s="392"/>
      <c r="D83" s="154">
        <v>59223</v>
      </c>
      <c r="E83" s="154">
        <v>657</v>
      </c>
      <c r="F83" s="155">
        <v>1.1218112898000001</v>
      </c>
      <c r="G83" s="154">
        <v>544</v>
      </c>
      <c r="H83" s="154">
        <v>165</v>
      </c>
      <c r="I83" s="155">
        <v>43.535620052799999</v>
      </c>
      <c r="J83" s="154">
        <v>142</v>
      </c>
      <c r="K83" s="154">
        <v>28</v>
      </c>
      <c r="L83" s="156">
        <v>24.561403508800002</v>
      </c>
    </row>
    <row r="84" spans="1:12" x14ac:dyDescent="0.2">
      <c r="A84" s="391"/>
      <c r="B84" s="392" t="s">
        <v>120</v>
      </c>
      <c r="C84" s="392"/>
      <c r="D84" s="154">
        <v>9610</v>
      </c>
      <c r="E84" s="154">
        <v>-38</v>
      </c>
      <c r="F84" s="155">
        <v>-0.39386401329999998</v>
      </c>
      <c r="G84" s="154">
        <v>17</v>
      </c>
      <c r="H84" s="154">
        <v>0</v>
      </c>
      <c r="I84" s="155">
        <v>0</v>
      </c>
      <c r="J84" s="154">
        <v>6</v>
      </c>
      <c r="K84" s="154">
        <v>2</v>
      </c>
      <c r="L84" s="156">
        <v>50</v>
      </c>
    </row>
    <row r="85" spans="1:12" x14ac:dyDescent="0.2">
      <c r="A85" s="391"/>
      <c r="B85" s="392" t="s">
        <v>119</v>
      </c>
      <c r="C85" s="392"/>
      <c r="D85" s="154">
        <v>9405</v>
      </c>
      <c r="E85" s="154">
        <v>-3</v>
      </c>
      <c r="F85" s="155">
        <v>-3.1887755099999998E-2</v>
      </c>
      <c r="G85" s="154">
        <v>25</v>
      </c>
      <c r="H85" s="154">
        <v>6</v>
      </c>
      <c r="I85" s="155">
        <v>31.578947368400001</v>
      </c>
      <c r="J85" s="154">
        <v>21</v>
      </c>
      <c r="K85" s="154">
        <v>4</v>
      </c>
      <c r="L85" s="156">
        <v>23.529411764700001</v>
      </c>
    </row>
    <row r="86" spans="1:12" x14ac:dyDescent="0.2">
      <c r="A86" s="391"/>
      <c r="B86" s="392" t="s">
        <v>157</v>
      </c>
      <c r="C86" s="392"/>
      <c r="D86" s="154">
        <v>755</v>
      </c>
      <c r="E86" s="154">
        <v>0</v>
      </c>
      <c r="F86" s="155">
        <v>0</v>
      </c>
      <c r="G86" s="158"/>
      <c r="H86" s="158"/>
      <c r="I86" s="158"/>
      <c r="J86" s="158"/>
      <c r="K86" s="158"/>
      <c r="L86" s="157"/>
    </row>
    <row r="87" spans="1:12" x14ac:dyDescent="0.2">
      <c r="A87" s="391" t="s">
        <v>156</v>
      </c>
      <c r="B87" s="392" t="s">
        <v>149</v>
      </c>
      <c r="C87" s="392"/>
      <c r="D87" s="154">
        <v>111729</v>
      </c>
      <c r="E87" s="154">
        <v>151</v>
      </c>
      <c r="F87" s="155">
        <v>0.1353313377</v>
      </c>
      <c r="G87" s="154">
        <v>584</v>
      </c>
      <c r="H87" s="154">
        <v>121</v>
      </c>
      <c r="I87" s="155">
        <v>26.1339092873</v>
      </c>
      <c r="J87" s="154">
        <v>508</v>
      </c>
      <c r="K87" s="154">
        <v>100</v>
      </c>
      <c r="L87" s="156">
        <v>24.5098039216</v>
      </c>
    </row>
    <row r="88" spans="1:12" x14ac:dyDescent="0.2">
      <c r="A88" s="391"/>
      <c r="B88" s="392" t="s">
        <v>122</v>
      </c>
      <c r="C88" s="392"/>
      <c r="D88" s="154">
        <v>16012</v>
      </c>
      <c r="E88" s="154">
        <v>236</v>
      </c>
      <c r="F88" s="155">
        <v>1.4959432049000001</v>
      </c>
      <c r="G88" s="154">
        <v>139</v>
      </c>
      <c r="H88" s="154">
        <v>7</v>
      </c>
      <c r="I88" s="155">
        <v>5.3030303029999999</v>
      </c>
      <c r="J88" s="154">
        <v>239</v>
      </c>
      <c r="K88" s="154">
        <v>51</v>
      </c>
      <c r="L88" s="156">
        <v>27.127659574500001</v>
      </c>
    </row>
    <row r="89" spans="1:12" x14ac:dyDescent="0.2">
      <c r="A89" s="391"/>
      <c r="B89" s="392" t="s">
        <v>121</v>
      </c>
      <c r="C89" s="392"/>
      <c r="D89" s="154">
        <v>71642</v>
      </c>
      <c r="E89" s="154">
        <v>-156</v>
      </c>
      <c r="F89" s="155">
        <v>-0.21727624719999999</v>
      </c>
      <c r="G89" s="154">
        <v>396</v>
      </c>
      <c r="H89" s="154">
        <v>98</v>
      </c>
      <c r="I89" s="155">
        <v>32.8859060403</v>
      </c>
      <c r="J89" s="154">
        <v>203</v>
      </c>
      <c r="K89" s="154">
        <v>33</v>
      </c>
      <c r="L89" s="156">
        <v>19.411764705900001</v>
      </c>
    </row>
    <row r="90" spans="1:12" x14ac:dyDescent="0.2">
      <c r="A90" s="391"/>
      <c r="B90" s="392" t="s">
        <v>120</v>
      </c>
      <c r="C90" s="392"/>
      <c r="D90" s="154">
        <v>11089</v>
      </c>
      <c r="E90" s="154">
        <v>-70</v>
      </c>
      <c r="F90" s="155">
        <v>-0.62729635269999995</v>
      </c>
      <c r="G90" s="154">
        <v>26</v>
      </c>
      <c r="H90" s="154">
        <v>14</v>
      </c>
      <c r="I90" s="155">
        <v>116.6666666667</v>
      </c>
      <c r="J90" s="154">
        <v>24</v>
      </c>
      <c r="K90" s="154">
        <v>13</v>
      </c>
      <c r="L90" s="156">
        <v>118.1818181818</v>
      </c>
    </row>
    <row r="91" spans="1:12" x14ac:dyDescent="0.2">
      <c r="A91" s="391"/>
      <c r="B91" s="392" t="s">
        <v>119</v>
      </c>
      <c r="C91" s="392"/>
      <c r="D91" s="154">
        <v>12261</v>
      </c>
      <c r="E91" s="154">
        <v>47</v>
      </c>
      <c r="F91" s="155">
        <v>0.3848043229</v>
      </c>
      <c r="G91" s="154">
        <v>22</v>
      </c>
      <c r="H91" s="154">
        <v>2</v>
      </c>
      <c r="I91" s="155">
        <v>10</v>
      </c>
      <c r="J91" s="154">
        <v>42</v>
      </c>
      <c r="K91" s="154">
        <v>3</v>
      </c>
      <c r="L91" s="156">
        <v>7.6923076923</v>
      </c>
    </row>
    <row r="92" spans="1:12" x14ac:dyDescent="0.2">
      <c r="A92" s="391"/>
      <c r="B92" s="392" t="s">
        <v>157</v>
      </c>
      <c r="C92" s="392"/>
      <c r="D92" s="154">
        <v>725</v>
      </c>
      <c r="E92" s="154">
        <v>94</v>
      </c>
      <c r="F92" s="155">
        <v>14.896988906500001</v>
      </c>
      <c r="G92" s="158" t="s">
        <v>406</v>
      </c>
      <c r="H92" s="154">
        <v>0</v>
      </c>
      <c r="I92" s="155">
        <v>0</v>
      </c>
      <c r="J92" s="158"/>
      <c r="K92" s="158"/>
      <c r="L92" s="157"/>
    </row>
    <row r="93" spans="1:12" x14ac:dyDescent="0.2">
      <c r="A93" s="391" t="s">
        <v>361</v>
      </c>
      <c r="B93" s="392" t="s">
        <v>149</v>
      </c>
      <c r="C93" s="392"/>
      <c r="D93" s="154">
        <v>127923</v>
      </c>
      <c r="E93" s="154">
        <v>891</v>
      </c>
      <c r="F93" s="155">
        <v>0.7013980729</v>
      </c>
      <c r="G93" s="154">
        <v>1191</v>
      </c>
      <c r="H93" s="154">
        <v>228</v>
      </c>
      <c r="I93" s="155">
        <v>23.676012461100001</v>
      </c>
      <c r="J93" s="154">
        <v>491</v>
      </c>
      <c r="K93" s="154">
        <v>88</v>
      </c>
      <c r="L93" s="156">
        <v>21.836228287800001</v>
      </c>
    </row>
    <row r="94" spans="1:12" x14ac:dyDescent="0.2">
      <c r="A94" s="391"/>
      <c r="B94" s="392" t="s">
        <v>122</v>
      </c>
      <c r="C94" s="392"/>
      <c r="D94" s="154">
        <v>26253</v>
      </c>
      <c r="E94" s="154">
        <v>-276</v>
      </c>
      <c r="F94" s="155">
        <v>-1.0403709148</v>
      </c>
      <c r="G94" s="154">
        <v>441</v>
      </c>
      <c r="H94" s="154">
        <v>6</v>
      </c>
      <c r="I94" s="155">
        <v>1.3793103447999999</v>
      </c>
      <c r="J94" s="154">
        <v>109</v>
      </c>
      <c r="K94" s="154">
        <v>17</v>
      </c>
      <c r="L94" s="156">
        <v>18.4782608696</v>
      </c>
    </row>
    <row r="95" spans="1:12" x14ac:dyDescent="0.2">
      <c r="A95" s="391"/>
      <c r="B95" s="392" t="s">
        <v>121</v>
      </c>
      <c r="C95" s="392"/>
      <c r="D95" s="154">
        <v>75184</v>
      </c>
      <c r="E95" s="154">
        <v>903</v>
      </c>
      <c r="F95" s="155">
        <v>1.2156540704000001</v>
      </c>
      <c r="G95" s="154">
        <v>654</v>
      </c>
      <c r="H95" s="154">
        <v>217</v>
      </c>
      <c r="I95" s="155">
        <v>49.656750572100002</v>
      </c>
      <c r="J95" s="154">
        <v>341</v>
      </c>
      <c r="K95" s="154">
        <v>70</v>
      </c>
      <c r="L95" s="156">
        <v>25.830258302600001</v>
      </c>
    </row>
    <row r="96" spans="1:12" x14ac:dyDescent="0.2">
      <c r="A96" s="391"/>
      <c r="B96" s="392" t="s">
        <v>120</v>
      </c>
      <c r="C96" s="392"/>
      <c r="D96" s="154">
        <v>13289</v>
      </c>
      <c r="E96" s="154">
        <v>-3</v>
      </c>
      <c r="F96" s="155">
        <v>-2.2569966899999998E-2</v>
      </c>
      <c r="G96" s="154">
        <v>62</v>
      </c>
      <c r="H96" s="154">
        <v>3</v>
      </c>
      <c r="I96" s="155">
        <v>5.0847457626999999</v>
      </c>
      <c r="J96" s="154">
        <v>4</v>
      </c>
      <c r="K96" s="154">
        <v>0</v>
      </c>
      <c r="L96" s="156">
        <v>0</v>
      </c>
    </row>
    <row r="97" spans="1:12" x14ac:dyDescent="0.2">
      <c r="A97" s="391"/>
      <c r="B97" s="392" t="s">
        <v>119</v>
      </c>
      <c r="C97" s="392"/>
      <c r="D97" s="154">
        <v>13065</v>
      </c>
      <c r="E97" s="154">
        <v>266</v>
      </c>
      <c r="F97" s="155">
        <v>2.0782873662000001</v>
      </c>
      <c r="G97" s="154">
        <v>34</v>
      </c>
      <c r="H97" s="154">
        <v>2</v>
      </c>
      <c r="I97" s="155">
        <v>6.25</v>
      </c>
      <c r="J97" s="154">
        <v>37</v>
      </c>
      <c r="K97" s="154">
        <v>1</v>
      </c>
      <c r="L97" s="156">
        <v>2.7777777777999999</v>
      </c>
    </row>
    <row r="98" spans="1:12" x14ac:dyDescent="0.2">
      <c r="A98" s="391"/>
      <c r="B98" s="392" t="s">
        <v>157</v>
      </c>
      <c r="C98" s="392"/>
      <c r="D98" s="154">
        <v>132</v>
      </c>
      <c r="E98" s="154">
        <v>1</v>
      </c>
      <c r="F98" s="155">
        <v>0.76335877860000001</v>
      </c>
      <c r="G98" s="158"/>
      <c r="H98" s="158"/>
      <c r="I98" s="158"/>
      <c r="J98" s="158"/>
      <c r="K98" s="158"/>
      <c r="L98" s="157"/>
    </row>
  </sheetData>
  <mergeCells count="111">
    <mergeCell ref="A93:A98"/>
    <mergeCell ref="B93:C93"/>
    <mergeCell ref="B94:C94"/>
    <mergeCell ref="B95:C95"/>
    <mergeCell ref="B96:C96"/>
    <mergeCell ref="B97:C97"/>
    <mergeCell ref="B98:C98"/>
    <mergeCell ref="A87:A92"/>
    <mergeCell ref="B87:C87"/>
    <mergeCell ref="B88:C88"/>
    <mergeCell ref="B89:C89"/>
    <mergeCell ref="B90:C90"/>
    <mergeCell ref="B91:C91"/>
    <mergeCell ref="B92:C92"/>
    <mergeCell ref="A81:A86"/>
    <mergeCell ref="B81:C81"/>
    <mergeCell ref="B82:C82"/>
    <mergeCell ref="B83:C83"/>
    <mergeCell ref="B84:C84"/>
    <mergeCell ref="B85:C85"/>
    <mergeCell ref="B86:C86"/>
    <mergeCell ref="A75:A80"/>
    <mergeCell ref="B75:C75"/>
    <mergeCell ref="B76:C76"/>
    <mergeCell ref="B77:C77"/>
    <mergeCell ref="B78:C78"/>
    <mergeCell ref="B79:C79"/>
    <mergeCell ref="B80:C80"/>
    <mergeCell ref="A69:A74"/>
    <mergeCell ref="B69:C69"/>
    <mergeCell ref="B70:C70"/>
    <mergeCell ref="B71:C71"/>
    <mergeCell ref="B72:C72"/>
    <mergeCell ref="B73:C73"/>
    <mergeCell ref="B74:C74"/>
    <mergeCell ref="A63:A68"/>
    <mergeCell ref="B63:C63"/>
    <mergeCell ref="B64:C64"/>
    <mergeCell ref="B65:C65"/>
    <mergeCell ref="B66:C66"/>
    <mergeCell ref="B67:C67"/>
    <mergeCell ref="B68:C68"/>
    <mergeCell ref="A57:A62"/>
    <mergeCell ref="B57:C57"/>
    <mergeCell ref="B58:C58"/>
    <mergeCell ref="B59:C59"/>
    <mergeCell ref="B60:C60"/>
    <mergeCell ref="B61:C61"/>
    <mergeCell ref="B62:C62"/>
    <mergeCell ref="A6:A8"/>
    <mergeCell ref="B6:B8"/>
    <mergeCell ref="A9:A14"/>
    <mergeCell ref="A15:A20"/>
    <mergeCell ref="B20:C20"/>
    <mergeCell ref="B27:C27"/>
    <mergeCell ref="B28:C28"/>
    <mergeCell ref="A27:A32"/>
    <mergeCell ref="B29:C29"/>
    <mergeCell ref="B30:C30"/>
    <mergeCell ref="B31:C31"/>
    <mergeCell ref="B32:C32"/>
    <mergeCell ref="B33:C33"/>
    <mergeCell ref="A33:A38"/>
    <mergeCell ref="B34:C34"/>
    <mergeCell ref="B35:C35"/>
    <mergeCell ref="B36:C36"/>
    <mergeCell ref="D6:L6"/>
    <mergeCell ref="J7:L7"/>
    <mergeCell ref="B17:C17"/>
    <mergeCell ref="B18:C18"/>
    <mergeCell ref="B9:C9"/>
    <mergeCell ref="G7:I7"/>
    <mergeCell ref="B22:C22"/>
    <mergeCell ref="B23:C23"/>
    <mergeCell ref="A21:A26"/>
    <mergeCell ref="B24:C24"/>
    <mergeCell ref="B25:C25"/>
    <mergeCell ref="B26:C26"/>
    <mergeCell ref="B21:C21"/>
    <mergeCell ref="D7:F7"/>
    <mergeCell ref="B13:C13"/>
    <mergeCell ref="B14:C14"/>
    <mergeCell ref="B15:C15"/>
    <mergeCell ref="B16:C16"/>
    <mergeCell ref="B10:C10"/>
    <mergeCell ref="B11:C11"/>
    <mergeCell ref="B12:C12"/>
    <mergeCell ref="B19:C19"/>
    <mergeCell ref="B37:C37"/>
    <mergeCell ref="B38:C38"/>
    <mergeCell ref="A39:A44"/>
    <mergeCell ref="B44:C44"/>
    <mergeCell ref="B45:C45"/>
    <mergeCell ref="B46:C46"/>
    <mergeCell ref="B47:C47"/>
    <mergeCell ref="B39:C39"/>
    <mergeCell ref="B40:C40"/>
    <mergeCell ref="B41:C41"/>
    <mergeCell ref="B42:C42"/>
    <mergeCell ref="B43:C43"/>
    <mergeCell ref="B48:C48"/>
    <mergeCell ref="A45:A50"/>
    <mergeCell ref="B49:C49"/>
    <mergeCell ref="B50:C50"/>
    <mergeCell ref="B51:C51"/>
    <mergeCell ref="B52:C52"/>
    <mergeCell ref="B53:C53"/>
    <mergeCell ref="A51:A56"/>
    <mergeCell ref="B54:C54"/>
    <mergeCell ref="B55:C55"/>
    <mergeCell ref="B56:C5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tint="-0.499984740745262"/>
  </sheetPr>
  <dimension ref="A1:L24"/>
  <sheetViews>
    <sheetView showGridLines="0" workbookViewId="0">
      <selection activeCell="R61" sqref="R61"/>
    </sheetView>
  </sheetViews>
  <sheetFormatPr baseColWidth="10" defaultRowHeight="14.25" x14ac:dyDescent="0.2"/>
  <cols>
    <col min="2" max="2" width="17.875" customWidth="1"/>
    <col min="3" max="3" width="22.75" customWidth="1"/>
    <col min="7" max="7" width="15.375" customWidth="1"/>
    <col min="9" max="9" width="15.875" customWidth="1"/>
  </cols>
  <sheetData>
    <row r="1" spans="1:12" x14ac:dyDescent="0.2">
      <c r="C1" s="223" t="s">
        <v>296</v>
      </c>
      <c r="D1">
        <v>8</v>
      </c>
      <c r="F1" s="223" t="s">
        <v>297</v>
      </c>
      <c r="G1" t="str">
        <f>VLOOKUP($D$1,$A$10:$D$24,2,FALSE)</f>
        <v>AA Dresden</v>
      </c>
      <c r="H1" s="223" t="s">
        <v>298</v>
      </c>
      <c r="I1" t="str">
        <f>VLOOKUP($D$1,$A$10:$D$24,3,FALSE)</f>
        <v>074 AA Dresden</v>
      </c>
      <c r="K1" s="223" t="s">
        <v>308</v>
      </c>
      <c r="L1" t="str">
        <f>Roh_Alo!$D$16</f>
        <v>März 2019</v>
      </c>
    </row>
    <row r="8" spans="1:12" x14ac:dyDescent="0.2">
      <c r="C8" s="148"/>
      <c r="D8" s="148"/>
    </row>
    <row r="9" spans="1:12" x14ac:dyDescent="0.2">
      <c r="A9" s="151"/>
      <c r="B9" s="320" t="s">
        <v>291</v>
      </c>
      <c r="C9" s="321" t="s">
        <v>290</v>
      </c>
      <c r="D9" s="224"/>
    </row>
    <row r="10" spans="1:12" x14ac:dyDescent="0.2">
      <c r="A10" s="151">
        <v>1</v>
      </c>
      <c r="B10" s="322" t="s">
        <v>2</v>
      </c>
      <c r="C10" s="323" t="s">
        <v>149</v>
      </c>
      <c r="D10" s="225"/>
    </row>
    <row r="11" spans="1:12" x14ac:dyDescent="0.2">
      <c r="A11" s="151">
        <v>2</v>
      </c>
      <c r="B11" s="322" t="s">
        <v>10</v>
      </c>
      <c r="C11" s="323" t="s">
        <v>150</v>
      </c>
      <c r="D11" s="225"/>
    </row>
    <row r="12" spans="1:12" x14ac:dyDescent="0.2">
      <c r="A12" s="151">
        <v>3</v>
      </c>
      <c r="B12" s="322" t="s">
        <v>11</v>
      </c>
      <c r="C12" s="323" t="s">
        <v>107</v>
      </c>
      <c r="D12" s="225"/>
    </row>
    <row r="13" spans="1:12" x14ac:dyDescent="0.2">
      <c r="A13" s="151">
        <v>4</v>
      </c>
      <c r="B13" s="322" t="s">
        <v>12</v>
      </c>
      <c r="C13" s="323" t="s">
        <v>151</v>
      </c>
      <c r="D13" s="225"/>
    </row>
    <row r="14" spans="1:12" ht="11.25" customHeight="1" x14ac:dyDescent="0.2">
      <c r="A14" s="151">
        <v>5</v>
      </c>
      <c r="B14" s="322" t="s">
        <v>100</v>
      </c>
      <c r="C14" s="323" t="s">
        <v>152</v>
      </c>
      <c r="D14" s="225"/>
    </row>
    <row r="15" spans="1:12" x14ac:dyDescent="0.2">
      <c r="A15" s="151">
        <v>6</v>
      </c>
      <c r="B15" s="322" t="s">
        <v>13</v>
      </c>
      <c r="C15" s="323" t="s">
        <v>153</v>
      </c>
      <c r="D15" s="225"/>
    </row>
    <row r="16" spans="1:12" x14ac:dyDescent="0.2">
      <c r="A16" s="151">
        <v>7</v>
      </c>
      <c r="B16" s="322" t="s">
        <v>362</v>
      </c>
      <c r="C16" s="323" t="s">
        <v>356</v>
      </c>
      <c r="D16" s="225"/>
    </row>
    <row r="17" spans="1:4" x14ac:dyDescent="0.2">
      <c r="A17" s="151">
        <v>8</v>
      </c>
      <c r="B17" s="322" t="s">
        <v>363</v>
      </c>
      <c r="C17" s="323" t="s">
        <v>357</v>
      </c>
      <c r="D17" s="225"/>
    </row>
    <row r="18" spans="1:4" x14ac:dyDescent="0.2">
      <c r="A18" s="151">
        <v>9</v>
      </c>
      <c r="B18" s="322" t="s">
        <v>16</v>
      </c>
      <c r="C18" s="323" t="s">
        <v>156</v>
      </c>
      <c r="D18" s="225"/>
    </row>
    <row r="19" spans="1:4" x14ac:dyDescent="0.2">
      <c r="A19" s="151">
        <v>10</v>
      </c>
      <c r="B19" s="320" t="s">
        <v>364</v>
      </c>
      <c r="C19" s="321" t="s">
        <v>358</v>
      </c>
      <c r="D19" s="224"/>
    </row>
    <row r="20" spans="1:4" x14ac:dyDescent="0.2">
      <c r="A20" s="151">
        <v>11</v>
      </c>
      <c r="B20" s="320" t="s">
        <v>365</v>
      </c>
      <c r="C20" s="321" t="s">
        <v>359</v>
      </c>
      <c r="D20" s="148"/>
    </row>
    <row r="21" spans="1:4" x14ac:dyDescent="0.2">
      <c r="A21" s="151">
        <v>12</v>
      </c>
      <c r="B21" s="320" t="s">
        <v>14</v>
      </c>
      <c r="C21" s="321" t="s">
        <v>154</v>
      </c>
    </row>
    <row r="22" spans="1:4" x14ac:dyDescent="0.2">
      <c r="A22" s="151">
        <v>13</v>
      </c>
      <c r="B22" s="320" t="s">
        <v>15</v>
      </c>
      <c r="C22" s="320" t="s">
        <v>155</v>
      </c>
    </row>
    <row r="23" spans="1:4" x14ac:dyDescent="0.2">
      <c r="A23" s="151">
        <v>14</v>
      </c>
      <c r="B23" s="320" t="s">
        <v>366</v>
      </c>
      <c r="C23" s="320" t="s">
        <v>360</v>
      </c>
    </row>
    <row r="24" spans="1:4" x14ac:dyDescent="0.2">
      <c r="A24" s="151">
        <v>15</v>
      </c>
      <c r="B24" s="320" t="s">
        <v>367</v>
      </c>
      <c r="C24" s="320" t="s">
        <v>361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57"/>
  <sheetViews>
    <sheetView showGridLines="0" tabSelected="1" zoomScaleNormal="100" zoomScaleSheetLayoutView="100" workbookViewId="0">
      <selection activeCell="G16" sqref="G16"/>
    </sheetView>
  </sheetViews>
  <sheetFormatPr baseColWidth="10" defaultColWidth="8.625" defaultRowHeight="16.5" customHeight="1" x14ac:dyDescent="0.2"/>
  <cols>
    <col min="1" max="1" width="6.5" style="55" customWidth="1"/>
    <col min="2" max="2" width="14.125" style="55" customWidth="1"/>
    <col min="3" max="3" width="42.375" style="55" customWidth="1"/>
    <col min="4" max="5" width="5" style="55" customWidth="1"/>
    <col min="6" max="6" width="10.625" style="55" customWidth="1"/>
    <col min="7" max="256" width="8.625" style="55"/>
    <col min="257" max="257" width="6.5" style="55" customWidth="1"/>
    <col min="258" max="258" width="14.125" style="55" customWidth="1"/>
    <col min="259" max="259" width="42.375" style="55" customWidth="1"/>
    <col min="260" max="261" width="5" style="55" customWidth="1"/>
    <col min="262" max="262" width="10.625" style="55" customWidth="1"/>
    <col min="263" max="512" width="8.625" style="55"/>
    <col min="513" max="513" width="6.5" style="55" customWidth="1"/>
    <col min="514" max="514" width="14.125" style="55" customWidth="1"/>
    <col min="515" max="515" width="42.375" style="55" customWidth="1"/>
    <col min="516" max="517" width="5" style="55" customWidth="1"/>
    <col min="518" max="518" width="10.625" style="55" customWidth="1"/>
    <col min="519" max="768" width="8.625" style="55"/>
    <col min="769" max="769" width="6.5" style="55" customWidth="1"/>
    <col min="770" max="770" width="14.125" style="55" customWidth="1"/>
    <col min="771" max="771" width="42.375" style="55" customWidth="1"/>
    <col min="772" max="773" width="5" style="55" customWidth="1"/>
    <col min="774" max="774" width="10.625" style="55" customWidth="1"/>
    <col min="775" max="1024" width="8.625" style="55"/>
    <col min="1025" max="1025" width="6.5" style="55" customWidth="1"/>
    <col min="1026" max="1026" width="14.125" style="55" customWidth="1"/>
    <col min="1027" max="1027" width="42.375" style="55" customWidth="1"/>
    <col min="1028" max="1029" width="5" style="55" customWidth="1"/>
    <col min="1030" max="1030" width="10.625" style="55" customWidth="1"/>
    <col min="1031" max="1280" width="8.625" style="55"/>
    <col min="1281" max="1281" width="6.5" style="55" customWidth="1"/>
    <col min="1282" max="1282" width="14.125" style="55" customWidth="1"/>
    <col min="1283" max="1283" width="42.375" style="55" customWidth="1"/>
    <col min="1284" max="1285" width="5" style="55" customWidth="1"/>
    <col min="1286" max="1286" width="10.625" style="55" customWidth="1"/>
    <col min="1287" max="1536" width="8.625" style="55"/>
    <col min="1537" max="1537" width="6.5" style="55" customWidth="1"/>
    <col min="1538" max="1538" width="14.125" style="55" customWidth="1"/>
    <col min="1539" max="1539" width="42.375" style="55" customWidth="1"/>
    <col min="1540" max="1541" width="5" style="55" customWidth="1"/>
    <col min="1542" max="1542" width="10.625" style="55" customWidth="1"/>
    <col min="1543" max="1792" width="8.625" style="55"/>
    <col min="1793" max="1793" width="6.5" style="55" customWidth="1"/>
    <col min="1794" max="1794" width="14.125" style="55" customWidth="1"/>
    <col min="1795" max="1795" width="42.375" style="55" customWidth="1"/>
    <col min="1796" max="1797" width="5" style="55" customWidth="1"/>
    <col min="1798" max="1798" width="10.625" style="55" customWidth="1"/>
    <col min="1799" max="2048" width="8.625" style="55"/>
    <col min="2049" max="2049" width="6.5" style="55" customWidth="1"/>
    <col min="2050" max="2050" width="14.125" style="55" customWidth="1"/>
    <col min="2051" max="2051" width="42.375" style="55" customWidth="1"/>
    <col min="2052" max="2053" width="5" style="55" customWidth="1"/>
    <col min="2054" max="2054" width="10.625" style="55" customWidth="1"/>
    <col min="2055" max="2304" width="8.625" style="55"/>
    <col min="2305" max="2305" width="6.5" style="55" customWidth="1"/>
    <col min="2306" max="2306" width="14.125" style="55" customWidth="1"/>
    <col min="2307" max="2307" width="42.375" style="55" customWidth="1"/>
    <col min="2308" max="2309" width="5" style="55" customWidth="1"/>
    <col min="2310" max="2310" width="10.625" style="55" customWidth="1"/>
    <col min="2311" max="2560" width="8.625" style="55"/>
    <col min="2561" max="2561" width="6.5" style="55" customWidth="1"/>
    <col min="2562" max="2562" width="14.125" style="55" customWidth="1"/>
    <col min="2563" max="2563" width="42.375" style="55" customWidth="1"/>
    <col min="2564" max="2565" width="5" style="55" customWidth="1"/>
    <col min="2566" max="2566" width="10.625" style="55" customWidth="1"/>
    <col min="2567" max="2816" width="8.625" style="55"/>
    <col min="2817" max="2817" width="6.5" style="55" customWidth="1"/>
    <col min="2818" max="2818" width="14.125" style="55" customWidth="1"/>
    <col min="2819" max="2819" width="42.375" style="55" customWidth="1"/>
    <col min="2820" max="2821" width="5" style="55" customWidth="1"/>
    <col min="2822" max="2822" width="10.625" style="55" customWidth="1"/>
    <col min="2823" max="3072" width="8.625" style="55"/>
    <col min="3073" max="3073" width="6.5" style="55" customWidth="1"/>
    <col min="3074" max="3074" width="14.125" style="55" customWidth="1"/>
    <col min="3075" max="3075" width="42.375" style="55" customWidth="1"/>
    <col min="3076" max="3077" width="5" style="55" customWidth="1"/>
    <col min="3078" max="3078" width="10.625" style="55" customWidth="1"/>
    <col min="3079" max="3328" width="8.625" style="55"/>
    <col min="3329" max="3329" width="6.5" style="55" customWidth="1"/>
    <col min="3330" max="3330" width="14.125" style="55" customWidth="1"/>
    <col min="3331" max="3331" width="42.375" style="55" customWidth="1"/>
    <col min="3332" max="3333" width="5" style="55" customWidth="1"/>
    <col min="3334" max="3334" width="10.625" style="55" customWidth="1"/>
    <col min="3335" max="3584" width="8.625" style="55"/>
    <col min="3585" max="3585" width="6.5" style="55" customWidth="1"/>
    <col min="3586" max="3586" width="14.125" style="55" customWidth="1"/>
    <col min="3587" max="3587" width="42.375" style="55" customWidth="1"/>
    <col min="3588" max="3589" width="5" style="55" customWidth="1"/>
    <col min="3590" max="3590" width="10.625" style="55" customWidth="1"/>
    <col min="3591" max="3840" width="8.625" style="55"/>
    <col min="3841" max="3841" width="6.5" style="55" customWidth="1"/>
    <col min="3842" max="3842" width="14.125" style="55" customWidth="1"/>
    <col min="3843" max="3843" width="42.375" style="55" customWidth="1"/>
    <col min="3844" max="3845" width="5" style="55" customWidth="1"/>
    <col min="3846" max="3846" width="10.625" style="55" customWidth="1"/>
    <col min="3847" max="4096" width="8.625" style="55"/>
    <col min="4097" max="4097" width="6.5" style="55" customWidth="1"/>
    <col min="4098" max="4098" width="14.125" style="55" customWidth="1"/>
    <col min="4099" max="4099" width="42.375" style="55" customWidth="1"/>
    <col min="4100" max="4101" width="5" style="55" customWidth="1"/>
    <col min="4102" max="4102" width="10.625" style="55" customWidth="1"/>
    <col min="4103" max="4352" width="8.625" style="55"/>
    <col min="4353" max="4353" width="6.5" style="55" customWidth="1"/>
    <col min="4354" max="4354" width="14.125" style="55" customWidth="1"/>
    <col min="4355" max="4355" width="42.375" style="55" customWidth="1"/>
    <col min="4356" max="4357" width="5" style="55" customWidth="1"/>
    <col min="4358" max="4358" width="10.625" style="55" customWidth="1"/>
    <col min="4359" max="4608" width="8.625" style="55"/>
    <col min="4609" max="4609" width="6.5" style="55" customWidth="1"/>
    <col min="4610" max="4610" width="14.125" style="55" customWidth="1"/>
    <col min="4611" max="4611" width="42.375" style="55" customWidth="1"/>
    <col min="4612" max="4613" width="5" style="55" customWidth="1"/>
    <col min="4614" max="4614" width="10.625" style="55" customWidth="1"/>
    <col min="4615" max="4864" width="8.625" style="55"/>
    <col min="4865" max="4865" width="6.5" style="55" customWidth="1"/>
    <col min="4866" max="4866" width="14.125" style="55" customWidth="1"/>
    <col min="4867" max="4867" width="42.375" style="55" customWidth="1"/>
    <col min="4868" max="4869" width="5" style="55" customWidth="1"/>
    <col min="4870" max="4870" width="10.625" style="55" customWidth="1"/>
    <col min="4871" max="5120" width="8.625" style="55"/>
    <col min="5121" max="5121" width="6.5" style="55" customWidth="1"/>
    <col min="5122" max="5122" width="14.125" style="55" customWidth="1"/>
    <col min="5123" max="5123" width="42.375" style="55" customWidth="1"/>
    <col min="5124" max="5125" width="5" style="55" customWidth="1"/>
    <col min="5126" max="5126" width="10.625" style="55" customWidth="1"/>
    <col min="5127" max="5376" width="8.625" style="55"/>
    <col min="5377" max="5377" width="6.5" style="55" customWidth="1"/>
    <col min="5378" max="5378" width="14.125" style="55" customWidth="1"/>
    <col min="5379" max="5379" width="42.375" style="55" customWidth="1"/>
    <col min="5380" max="5381" width="5" style="55" customWidth="1"/>
    <col min="5382" max="5382" width="10.625" style="55" customWidth="1"/>
    <col min="5383" max="5632" width="8.625" style="55"/>
    <col min="5633" max="5633" width="6.5" style="55" customWidth="1"/>
    <col min="5634" max="5634" width="14.125" style="55" customWidth="1"/>
    <col min="5635" max="5635" width="42.375" style="55" customWidth="1"/>
    <col min="5636" max="5637" width="5" style="55" customWidth="1"/>
    <col min="5638" max="5638" width="10.625" style="55" customWidth="1"/>
    <col min="5639" max="5888" width="8.625" style="55"/>
    <col min="5889" max="5889" width="6.5" style="55" customWidth="1"/>
    <col min="5890" max="5890" width="14.125" style="55" customWidth="1"/>
    <col min="5891" max="5891" width="42.375" style="55" customWidth="1"/>
    <col min="5892" max="5893" width="5" style="55" customWidth="1"/>
    <col min="5894" max="5894" width="10.625" style="55" customWidth="1"/>
    <col min="5895" max="6144" width="8.625" style="55"/>
    <col min="6145" max="6145" width="6.5" style="55" customWidth="1"/>
    <col min="6146" max="6146" width="14.125" style="55" customWidth="1"/>
    <col min="6147" max="6147" width="42.375" style="55" customWidth="1"/>
    <col min="6148" max="6149" width="5" style="55" customWidth="1"/>
    <col min="6150" max="6150" width="10.625" style="55" customWidth="1"/>
    <col min="6151" max="6400" width="8.625" style="55"/>
    <col min="6401" max="6401" width="6.5" style="55" customWidth="1"/>
    <col min="6402" max="6402" width="14.125" style="55" customWidth="1"/>
    <col min="6403" max="6403" width="42.375" style="55" customWidth="1"/>
    <col min="6404" max="6405" width="5" style="55" customWidth="1"/>
    <col min="6406" max="6406" width="10.625" style="55" customWidth="1"/>
    <col min="6407" max="6656" width="8.625" style="55"/>
    <col min="6657" max="6657" width="6.5" style="55" customWidth="1"/>
    <col min="6658" max="6658" width="14.125" style="55" customWidth="1"/>
    <col min="6659" max="6659" width="42.375" style="55" customWidth="1"/>
    <col min="6660" max="6661" width="5" style="55" customWidth="1"/>
    <col min="6662" max="6662" width="10.625" style="55" customWidth="1"/>
    <col min="6663" max="6912" width="8.625" style="55"/>
    <col min="6913" max="6913" width="6.5" style="55" customWidth="1"/>
    <col min="6914" max="6914" width="14.125" style="55" customWidth="1"/>
    <col min="6915" max="6915" width="42.375" style="55" customWidth="1"/>
    <col min="6916" max="6917" width="5" style="55" customWidth="1"/>
    <col min="6918" max="6918" width="10.625" style="55" customWidth="1"/>
    <col min="6919" max="7168" width="8.625" style="55"/>
    <col min="7169" max="7169" width="6.5" style="55" customWidth="1"/>
    <col min="7170" max="7170" width="14.125" style="55" customWidth="1"/>
    <col min="7171" max="7171" width="42.375" style="55" customWidth="1"/>
    <col min="7172" max="7173" width="5" style="55" customWidth="1"/>
    <col min="7174" max="7174" width="10.625" style="55" customWidth="1"/>
    <col min="7175" max="7424" width="8.625" style="55"/>
    <col min="7425" max="7425" width="6.5" style="55" customWidth="1"/>
    <col min="7426" max="7426" width="14.125" style="55" customWidth="1"/>
    <col min="7427" max="7427" width="42.375" style="55" customWidth="1"/>
    <col min="7428" max="7429" width="5" style="55" customWidth="1"/>
    <col min="7430" max="7430" width="10.625" style="55" customWidth="1"/>
    <col min="7431" max="7680" width="8.625" style="55"/>
    <col min="7681" max="7681" width="6.5" style="55" customWidth="1"/>
    <col min="7682" max="7682" width="14.125" style="55" customWidth="1"/>
    <col min="7683" max="7683" width="42.375" style="55" customWidth="1"/>
    <col min="7684" max="7685" width="5" style="55" customWidth="1"/>
    <col min="7686" max="7686" width="10.625" style="55" customWidth="1"/>
    <col min="7687" max="7936" width="8.625" style="55"/>
    <col min="7937" max="7937" width="6.5" style="55" customWidth="1"/>
    <col min="7938" max="7938" width="14.125" style="55" customWidth="1"/>
    <col min="7939" max="7939" width="42.375" style="55" customWidth="1"/>
    <col min="7940" max="7941" width="5" style="55" customWidth="1"/>
    <col min="7942" max="7942" width="10.625" style="55" customWidth="1"/>
    <col min="7943" max="8192" width="8.625" style="55"/>
    <col min="8193" max="8193" width="6.5" style="55" customWidth="1"/>
    <col min="8194" max="8194" width="14.125" style="55" customWidth="1"/>
    <col min="8195" max="8195" width="42.375" style="55" customWidth="1"/>
    <col min="8196" max="8197" width="5" style="55" customWidth="1"/>
    <col min="8198" max="8198" width="10.625" style="55" customWidth="1"/>
    <col min="8199" max="8448" width="8.625" style="55"/>
    <col min="8449" max="8449" width="6.5" style="55" customWidth="1"/>
    <col min="8450" max="8450" width="14.125" style="55" customWidth="1"/>
    <col min="8451" max="8451" width="42.375" style="55" customWidth="1"/>
    <col min="8452" max="8453" width="5" style="55" customWidth="1"/>
    <col min="8454" max="8454" width="10.625" style="55" customWidth="1"/>
    <col min="8455" max="8704" width="8.625" style="55"/>
    <col min="8705" max="8705" width="6.5" style="55" customWidth="1"/>
    <col min="8706" max="8706" width="14.125" style="55" customWidth="1"/>
    <col min="8707" max="8707" width="42.375" style="55" customWidth="1"/>
    <col min="8708" max="8709" width="5" style="55" customWidth="1"/>
    <col min="8710" max="8710" width="10.625" style="55" customWidth="1"/>
    <col min="8711" max="8960" width="8.625" style="55"/>
    <col min="8961" max="8961" width="6.5" style="55" customWidth="1"/>
    <col min="8962" max="8962" width="14.125" style="55" customWidth="1"/>
    <col min="8963" max="8963" width="42.375" style="55" customWidth="1"/>
    <col min="8964" max="8965" width="5" style="55" customWidth="1"/>
    <col min="8966" max="8966" width="10.625" style="55" customWidth="1"/>
    <col min="8967" max="9216" width="8.625" style="55"/>
    <col min="9217" max="9217" width="6.5" style="55" customWidth="1"/>
    <col min="9218" max="9218" width="14.125" style="55" customWidth="1"/>
    <col min="9219" max="9219" width="42.375" style="55" customWidth="1"/>
    <col min="9220" max="9221" width="5" style="55" customWidth="1"/>
    <col min="9222" max="9222" width="10.625" style="55" customWidth="1"/>
    <col min="9223" max="9472" width="8.625" style="55"/>
    <col min="9473" max="9473" width="6.5" style="55" customWidth="1"/>
    <col min="9474" max="9474" width="14.125" style="55" customWidth="1"/>
    <col min="9475" max="9475" width="42.375" style="55" customWidth="1"/>
    <col min="9476" max="9477" width="5" style="55" customWidth="1"/>
    <col min="9478" max="9478" width="10.625" style="55" customWidth="1"/>
    <col min="9479" max="9728" width="8.625" style="55"/>
    <col min="9729" max="9729" width="6.5" style="55" customWidth="1"/>
    <col min="9730" max="9730" width="14.125" style="55" customWidth="1"/>
    <col min="9731" max="9731" width="42.375" style="55" customWidth="1"/>
    <col min="9732" max="9733" width="5" style="55" customWidth="1"/>
    <col min="9734" max="9734" width="10.625" style="55" customWidth="1"/>
    <col min="9735" max="9984" width="8.625" style="55"/>
    <col min="9985" max="9985" width="6.5" style="55" customWidth="1"/>
    <col min="9986" max="9986" width="14.125" style="55" customWidth="1"/>
    <col min="9987" max="9987" width="42.375" style="55" customWidth="1"/>
    <col min="9988" max="9989" width="5" style="55" customWidth="1"/>
    <col min="9990" max="9990" width="10.625" style="55" customWidth="1"/>
    <col min="9991" max="10240" width="8.625" style="55"/>
    <col min="10241" max="10241" width="6.5" style="55" customWidth="1"/>
    <col min="10242" max="10242" width="14.125" style="55" customWidth="1"/>
    <col min="10243" max="10243" width="42.375" style="55" customWidth="1"/>
    <col min="10244" max="10245" width="5" style="55" customWidth="1"/>
    <col min="10246" max="10246" width="10.625" style="55" customWidth="1"/>
    <col min="10247" max="10496" width="8.625" style="55"/>
    <col min="10497" max="10497" width="6.5" style="55" customWidth="1"/>
    <col min="10498" max="10498" width="14.125" style="55" customWidth="1"/>
    <col min="10499" max="10499" width="42.375" style="55" customWidth="1"/>
    <col min="10500" max="10501" width="5" style="55" customWidth="1"/>
    <col min="10502" max="10502" width="10.625" style="55" customWidth="1"/>
    <col min="10503" max="10752" width="8.625" style="55"/>
    <col min="10753" max="10753" width="6.5" style="55" customWidth="1"/>
    <col min="10754" max="10754" width="14.125" style="55" customWidth="1"/>
    <col min="10755" max="10755" width="42.375" style="55" customWidth="1"/>
    <col min="10756" max="10757" width="5" style="55" customWidth="1"/>
    <col min="10758" max="10758" width="10.625" style="55" customWidth="1"/>
    <col min="10759" max="11008" width="8.625" style="55"/>
    <col min="11009" max="11009" width="6.5" style="55" customWidth="1"/>
    <col min="11010" max="11010" width="14.125" style="55" customWidth="1"/>
    <col min="11011" max="11011" width="42.375" style="55" customWidth="1"/>
    <col min="11012" max="11013" width="5" style="55" customWidth="1"/>
    <col min="11014" max="11014" width="10.625" style="55" customWidth="1"/>
    <col min="11015" max="11264" width="8.625" style="55"/>
    <col min="11265" max="11265" width="6.5" style="55" customWidth="1"/>
    <col min="11266" max="11266" width="14.125" style="55" customWidth="1"/>
    <col min="11267" max="11267" width="42.375" style="55" customWidth="1"/>
    <col min="11268" max="11269" width="5" style="55" customWidth="1"/>
    <col min="11270" max="11270" width="10.625" style="55" customWidth="1"/>
    <col min="11271" max="11520" width="8.625" style="55"/>
    <col min="11521" max="11521" width="6.5" style="55" customWidth="1"/>
    <col min="11522" max="11522" width="14.125" style="55" customWidth="1"/>
    <col min="11523" max="11523" width="42.375" style="55" customWidth="1"/>
    <col min="11524" max="11525" width="5" style="55" customWidth="1"/>
    <col min="11526" max="11526" width="10.625" style="55" customWidth="1"/>
    <col min="11527" max="11776" width="8.625" style="55"/>
    <col min="11777" max="11777" width="6.5" style="55" customWidth="1"/>
    <col min="11778" max="11778" width="14.125" style="55" customWidth="1"/>
    <col min="11779" max="11779" width="42.375" style="55" customWidth="1"/>
    <col min="11780" max="11781" width="5" style="55" customWidth="1"/>
    <col min="11782" max="11782" width="10.625" style="55" customWidth="1"/>
    <col min="11783" max="12032" width="8.625" style="55"/>
    <col min="12033" max="12033" width="6.5" style="55" customWidth="1"/>
    <col min="12034" max="12034" width="14.125" style="55" customWidth="1"/>
    <col min="12035" max="12035" width="42.375" style="55" customWidth="1"/>
    <col min="12036" max="12037" width="5" style="55" customWidth="1"/>
    <col min="12038" max="12038" width="10.625" style="55" customWidth="1"/>
    <col min="12039" max="12288" width="8.625" style="55"/>
    <col min="12289" max="12289" width="6.5" style="55" customWidth="1"/>
    <col min="12290" max="12290" width="14.125" style="55" customWidth="1"/>
    <col min="12291" max="12291" width="42.375" style="55" customWidth="1"/>
    <col min="12292" max="12293" width="5" style="55" customWidth="1"/>
    <col min="12294" max="12294" width="10.625" style="55" customWidth="1"/>
    <col min="12295" max="12544" width="8.625" style="55"/>
    <col min="12545" max="12545" width="6.5" style="55" customWidth="1"/>
    <col min="12546" max="12546" width="14.125" style="55" customWidth="1"/>
    <col min="12547" max="12547" width="42.375" style="55" customWidth="1"/>
    <col min="12548" max="12549" width="5" style="55" customWidth="1"/>
    <col min="12550" max="12550" width="10.625" style="55" customWidth="1"/>
    <col min="12551" max="12800" width="8.625" style="55"/>
    <col min="12801" max="12801" width="6.5" style="55" customWidth="1"/>
    <col min="12802" max="12802" width="14.125" style="55" customWidth="1"/>
    <col min="12803" max="12803" width="42.375" style="55" customWidth="1"/>
    <col min="12804" max="12805" width="5" style="55" customWidth="1"/>
    <col min="12806" max="12806" width="10.625" style="55" customWidth="1"/>
    <col min="12807" max="13056" width="8.625" style="55"/>
    <col min="13057" max="13057" width="6.5" style="55" customWidth="1"/>
    <col min="13058" max="13058" width="14.125" style="55" customWidth="1"/>
    <col min="13059" max="13059" width="42.375" style="55" customWidth="1"/>
    <col min="13060" max="13061" width="5" style="55" customWidth="1"/>
    <col min="13062" max="13062" width="10.625" style="55" customWidth="1"/>
    <col min="13063" max="13312" width="8.625" style="55"/>
    <col min="13313" max="13313" width="6.5" style="55" customWidth="1"/>
    <col min="13314" max="13314" width="14.125" style="55" customWidth="1"/>
    <col min="13315" max="13315" width="42.375" style="55" customWidth="1"/>
    <col min="13316" max="13317" width="5" style="55" customWidth="1"/>
    <col min="13318" max="13318" width="10.625" style="55" customWidth="1"/>
    <col min="13319" max="13568" width="8.625" style="55"/>
    <col min="13569" max="13569" width="6.5" style="55" customWidth="1"/>
    <col min="13570" max="13570" width="14.125" style="55" customWidth="1"/>
    <col min="13571" max="13571" width="42.375" style="55" customWidth="1"/>
    <col min="13572" max="13573" width="5" style="55" customWidth="1"/>
    <col min="13574" max="13574" width="10.625" style="55" customWidth="1"/>
    <col min="13575" max="13824" width="8.625" style="55"/>
    <col min="13825" max="13825" width="6.5" style="55" customWidth="1"/>
    <col min="13826" max="13826" width="14.125" style="55" customWidth="1"/>
    <col min="13827" max="13827" width="42.375" style="55" customWidth="1"/>
    <col min="13828" max="13829" width="5" style="55" customWidth="1"/>
    <col min="13830" max="13830" width="10.625" style="55" customWidth="1"/>
    <col min="13831" max="14080" width="8.625" style="55"/>
    <col min="14081" max="14081" width="6.5" style="55" customWidth="1"/>
    <col min="14082" max="14082" width="14.125" style="55" customWidth="1"/>
    <col min="14083" max="14083" width="42.375" style="55" customWidth="1"/>
    <col min="14084" max="14085" width="5" style="55" customWidth="1"/>
    <col min="14086" max="14086" width="10.625" style="55" customWidth="1"/>
    <col min="14087" max="14336" width="8.625" style="55"/>
    <col min="14337" max="14337" width="6.5" style="55" customWidth="1"/>
    <col min="14338" max="14338" width="14.125" style="55" customWidth="1"/>
    <col min="14339" max="14339" width="42.375" style="55" customWidth="1"/>
    <col min="14340" max="14341" width="5" style="55" customWidth="1"/>
    <col min="14342" max="14342" width="10.625" style="55" customWidth="1"/>
    <col min="14343" max="14592" width="8.625" style="55"/>
    <col min="14593" max="14593" width="6.5" style="55" customWidth="1"/>
    <col min="14594" max="14594" width="14.125" style="55" customWidth="1"/>
    <col min="14595" max="14595" width="42.375" style="55" customWidth="1"/>
    <col min="14596" max="14597" width="5" style="55" customWidth="1"/>
    <col min="14598" max="14598" width="10.625" style="55" customWidth="1"/>
    <col min="14599" max="14848" width="8.625" style="55"/>
    <col min="14849" max="14849" width="6.5" style="55" customWidth="1"/>
    <col min="14850" max="14850" width="14.125" style="55" customWidth="1"/>
    <col min="14851" max="14851" width="42.375" style="55" customWidth="1"/>
    <col min="14852" max="14853" width="5" style="55" customWidth="1"/>
    <col min="14854" max="14854" width="10.625" style="55" customWidth="1"/>
    <col min="14855" max="15104" width="8.625" style="55"/>
    <col min="15105" max="15105" width="6.5" style="55" customWidth="1"/>
    <col min="15106" max="15106" width="14.125" style="55" customWidth="1"/>
    <col min="15107" max="15107" width="42.375" style="55" customWidth="1"/>
    <col min="15108" max="15109" width="5" style="55" customWidth="1"/>
    <col min="15110" max="15110" width="10.625" style="55" customWidth="1"/>
    <col min="15111" max="15360" width="8.625" style="55"/>
    <col min="15361" max="15361" width="6.5" style="55" customWidth="1"/>
    <col min="15362" max="15362" width="14.125" style="55" customWidth="1"/>
    <col min="15363" max="15363" width="42.375" style="55" customWidth="1"/>
    <col min="15364" max="15365" width="5" style="55" customWidth="1"/>
    <col min="15366" max="15366" width="10.625" style="55" customWidth="1"/>
    <col min="15367" max="15616" width="8.625" style="55"/>
    <col min="15617" max="15617" width="6.5" style="55" customWidth="1"/>
    <col min="15618" max="15618" width="14.125" style="55" customWidth="1"/>
    <col min="15619" max="15619" width="42.375" style="55" customWidth="1"/>
    <col min="15620" max="15621" width="5" style="55" customWidth="1"/>
    <col min="15622" max="15622" width="10.625" style="55" customWidth="1"/>
    <col min="15623" max="15872" width="8.625" style="55"/>
    <col min="15873" max="15873" width="6.5" style="55" customWidth="1"/>
    <col min="15874" max="15874" width="14.125" style="55" customWidth="1"/>
    <col min="15875" max="15875" width="42.375" style="55" customWidth="1"/>
    <col min="15876" max="15877" width="5" style="55" customWidth="1"/>
    <col min="15878" max="15878" width="10.625" style="55" customWidth="1"/>
    <col min="15879" max="16128" width="8.625" style="55"/>
    <col min="16129" max="16129" width="6.5" style="55" customWidth="1"/>
    <col min="16130" max="16130" width="14.125" style="55" customWidth="1"/>
    <col min="16131" max="16131" width="42.375" style="55" customWidth="1"/>
    <col min="16132" max="16133" width="5" style="55" customWidth="1"/>
    <col min="16134" max="16134" width="10.625" style="55" customWidth="1"/>
    <col min="16135" max="16384" width="8.625" style="55"/>
  </cols>
  <sheetData>
    <row r="1" spans="1:6" s="50" customFormat="1" ht="33.75" customHeight="1" x14ac:dyDescent="0.2">
      <c r="A1" s="48"/>
      <c r="B1" s="49"/>
      <c r="C1" s="49"/>
      <c r="D1" s="49"/>
      <c r="E1" s="49"/>
      <c r="F1" s="12"/>
    </row>
    <row r="2" spans="1:6" s="20" customFormat="1" ht="15" customHeight="1" x14ac:dyDescent="0.2">
      <c r="A2" s="51"/>
      <c r="B2" s="52"/>
      <c r="C2" s="53"/>
      <c r="D2" s="54"/>
      <c r="E2" s="54"/>
      <c r="F2" s="53"/>
    </row>
    <row r="3" spans="1:6" ht="12.75" x14ac:dyDescent="0.2">
      <c r="A3" s="20"/>
      <c r="B3" s="21"/>
      <c r="C3" s="20"/>
      <c r="D3" s="21"/>
      <c r="E3" s="20"/>
      <c r="F3" s="20"/>
    </row>
    <row r="4" spans="1:6" s="56" customFormat="1" ht="15.75" x14ac:dyDescent="0.25">
      <c r="A4" s="399" t="s">
        <v>48</v>
      </c>
      <c r="B4" s="399"/>
      <c r="C4" s="399"/>
      <c r="D4" s="399"/>
      <c r="E4" s="399"/>
      <c r="F4" s="399"/>
    </row>
    <row r="5" spans="1:6" ht="12.75" x14ac:dyDescent="0.2">
      <c r="A5" s="20"/>
      <c r="B5" s="21"/>
      <c r="C5" s="20"/>
      <c r="D5" s="21"/>
      <c r="E5" s="20"/>
      <c r="F5" s="20"/>
    </row>
    <row r="6" spans="1:6" ht="12.75" x14ac:dyDescent="0.2">
      <c r="A6" s="20"/>
      <c r="B6" s="21"/>
      <c r="C6" s="20"/>
      <c r="D6" s="21"/>
      <c r="E6" s="20"/>
      <c r="F6" s="20"/>
    </row>
    <row r="7" spans="1:6" ht="12.75" customHeight="1" x14ac:dyDescent="0.2">
      <c r="A7" s="57" t="s">
        <v>49</v>
      </c>
      <c r="B7" s="58"/>
      <c r="C7" s="400" t="s">
        <v>50</v>
      </c>
      <c r="D7" s="401"/>
      <c r="E7" s="401"/>
      <c r="F7" s="401"/>
    </row>
    <row r="8" spans="1:6" ht="12.75" customHeight="1" x14ac:dyDescent="0.2">
      <c r="A8" s="57"/>
      <c r="B8" s="58"/>
      <c r="C8" s="400"/>
      <c r="D8" s="401"/>
      <c r="E8" s="401"/>
      <c r="F8" s="401"/>
    </row>
    <row r="9" spans="1:6" ht="12.75" customHeight="1" x14ac:dyDescent="0.2">
      <c r="A9" s="57"/>
      <c r="B9" s="58"/>
      <c r="C9" s="259"/>
      <c r="D9" s="259"/>
      <c r="E9" s="259"/>
      <c r="F9" s="259"/>
    </row>
    <row r="10" spans="1:6" ht="12.75" customHeight="1" x14ac:dyDescent="0.2">
      <c r="A10" s="57" t="s">
        <v>51</v>
      </c>
      <c r="B10" s="58"/>
      <c r="C10" s="259">
        <v>209455</v>
      </c>
      <c r="D10" s="259"/>
      <c r="E10" s="259"/>
      <c r="F10" s="259"/>
    </row>
    <row r="11" spans="1:6" ht="12.75" customHeight="1" x14ac:dyDescent="0.2">
      <c r="A11" s="57"/>
      <c r="B11" s="58"/>
      <c r="C11" s="259"/>
      <c r="D11" s="259"/>
      <c r="E11" s="259"/>
      <c r="F11" s="259"/>
    </row>
    <row r="12" spans="1:6" ht="27.75" customHeight="1" x14ac:dyDescent="0.2">
      <c r="A12" s="57" t="s">
        <v>52</v>
      </c>
      <c r="B12" s="58"/>
      <c r="C12" s="400" t="s">
        <v>285</v>
      </c>
      <c r="D12" s="401"/>
      <c r="E12" s="401"/>
      <c r="F12" s="401"/>
    </row>
    <row r="13" spans="1:6" ht="12.75" customHeight="1" x14ac:dyDescent="0.2">
      <c r="A13" s="57"/>
      <c r="B13" s="58"/>
      <c r="C13" s="259"/>
      <c r="D13" s="259"/>
      <c r="E13" s="259"/>
      <c r="F13" s="259"/>
    </row>
    <row r="14" spans="1:6" ht="12.75" customHeight="1" x14ac:dyDescent="0.2">
      <c r="A14" s="57" t="s">
        <v>53</v>
      </c>
      <c r="C14" s="400" t="s">
        <v>146</v>
      </c>
      <c r="D14" s="401"/>
      <c r="E14" s="401"/>
      <c r="F14" s="401"/>
    </row>
    <row r="15" spans="1:6" ht="12.75" customHeight="1" x14ac:dyDescent="0.2">
      <c r="A15" s="21"/>
      <c r="B15" s="20"/>
      <c r="C15" s="59"/>
      <c r="D15" s="259"/>
      <c r="E15" s="60"/>
      <c r="F15" s="259"/>
    </row>
    <row r="16" spans="1:6" ht="12.75" customHeight="1" x14ac:dyDescent="0.2">
      <c r="A16" s="57" t="s">
        <v>54</v>
      </c>
      <c r="B16" s="20"/>
      <c r="C16" s="400" t="s">
        <v>412</v>
      </c>
      <c r="D16" s="401"/>
      <c r="E16" s="401"/>
      <c r="F16" s="401"/>
    </row>
    <row r="17" spans="1:6" ht="12.75" customHeight="1" x14ac:dyDescent="0.2">
      <c r="C17" s="61"/>
      <c r="D17" s="61"/>
      <c r="E17" s="61"/>
      <c r="F17" s="61"/>
    </row>
    <row r="18" spans="1:6" ht="12.75" customHeight="1" x14ac:dyDescent="0.2">
      <c r="A18" s="57" t="s">
        <v>55</v>
      </c>
      <c r="B18" s="20"/>
      <c r="C18" s="62">
        <v>43570</v>
      </c>
      <c r="D18" s="259"/>
      <c r="E18" s="259"/>
      <c r="F18" s="259"/>
    </row>
    <row r="19" spans="1:6" ht="12.75" customHeight="1" x14ac:dyDescent="0.2">
      <c r="A19" s="21"/>
      <c r="B19" s="20"/>
      <c r="C19" s="62"/>
      <c r="D19" s="259"/>
      <c r="E19" s="259"/>
      <c r="F19" s="259"/>
    </row>
    <row r="20" spans="1:6" ht="12.75" customHeight="1" x14ac:dyDescent="0.2">
      <c r="A20" s="57" t="s">
        <v>318</v>
      </c>
      <c r="B20" s="20"/>
      <c r="C20" s="400"/>
      <c r="D20" s="400"/>
      <c r="E20" s="400"/>
      <c r="F20" s="400"/>
    </row>
    <row r="21" spans="1:6" ht="12.75" customHeight="1" x14ac:dyDescent="0.2">
      <c r="A21" s="21"/>
      <c r="B21" s="20"/>
      <c r="C21" s="259"/>
      <c r="D21" s="259"/>
      <c r="E21" s="259"/>
      <c r="F21" s="259"/>
    </row>
    <row r="22" spans="1:6" ht="12.75" customHeight="1" x14ac:dyDescent="0.2">
      <c r="A22" s="21" t="s">
        <v>319</v>
      </c>
      <c r="B22" s="20"/>
      <c r="C22" s="63" t="s">
        <v>56</v>
      </c>
      <c r="D22" s="63"/>
      <c r="E22" s="63"/>
      <c r="F22" s="63"/>
    </row>
    <row r="23" spans="1:6" ht="12.75" x14ac:dyDescent="0.2">
      <c r="A23" s="21"/>
      <c r="B23" s="20"/>
      <c r="C23" s="259" t="s">
        <v>57</v>
      </c>
      <c r="D23" s="259"/>
      <c r="E23" s="259"/>
      <c r="F23" s="259"/>
    </row>
    <row r="24" spans="1:6" ht="12.75" x14ac:dyDescent="0.2">
      <c r="A24" s="21"/>
      <c r="B24" s="20"/>
      <c r="C24" s="259"/>
      <c r="D24" s="259"/>
      <c r="E24" s="259"/>
      <c r="F24" s="259"/>
    </row>
    <row r="25" spans="1:6" ht="13.5" customHeight="1" x14ac:dyDescent="0.2">
      <c r="A25" s="21" t="s">
        <v>58</v>
      </c>
      <c r="B25" s="20"/>
      <c r="C25" s="63" t="s">
        <v>59</v>
      </c>
      <c r="D25" s="63"/>
      <c r="E25" s="63"/>
      <c r="F25" s="63"/>
    </row>
    <row r="26" spans="1:6" ht="13.5" customHeight="1" x14ac:dyDescent="0.2">
      <c r="A26" s="21"/>
      <c r="B26" s="20"/>
      <c r="C26" s="63" t="s">
        <v>56</v>
      </c>
      <c r="D26" s="63"/>
      <c r="E26" s="63"/>
      <c r="F26" s="63"/>
    </row>
    <row r="27" spans="1:6" ht="13.5" customHeight="1" x14ac:dyDescent="0.2">
      <c r="A27" s="21"/>
      <c r="B27" s="20"/>
      <c r="C27" s="63" t="s">
        <v>60</v>
      </c>
      <c r="D27" s="63"/>
      <c r="E27" s="63"/>
      <c r="F27" s="63"/>
    </row>
    <row r="28" spans="1:6" ht="13.5" customHeight="1" x14ac:dyDescent="0.2">
      <c r="A28" s="20" t="s">
        <v>61</v>
      </c>
      <c r="B28" s="64"/>
      <c r="C28" s="260" t="s">
        <v>62</v>
      </c>
      <c r="D28" s="65"/>
      <c r="E28" s="65"/>
      <c r="F28" s="65"/>
    </row>
    <row r="29" spans="1:6" ht="13.5" customHeight="1" x14ac:dyDescent="0.2">
      <c r="A29" s="20" t="s">
        <v>63</v>
      </c>
      <c r="B29" s="66"/>
      <c r="C29" s="63" t="s">
        <v>64</v>
      </c>
      <c r="D29" s="63"/>
      <c r="E29" s="63"/>
      <c r="F29" s="63"/>
    </row>
    <row r="30" spans="1:6" ht="13.5" customHeight="1" x14ac:dyDescent="0.2">
      <c r="A30" s="20" t="s">
        <v>65</v>
      </c>
      <c r="B30" s="66"/>
      <c r="C30" s="63" t="s">
        <v>66</v>
      </c>
      <c r="D30" s="63"/>
      <c r="E30" s="63"/>
      <c r="F30" s="63"/>
    </row>
    <row r="31" spans="1:6" s="68" customFormat="1" ht="13.5" customHeight="1" x14ac:dyDescent="0.2">
      <c r="A31" s="67"/>
      <c r="B31" s="67"/>
      <c r="C31" s="67"/>
      <c r="D31" s="67"/>
      <c r="E31" s="67"/>
      <c r="F31" s="67"/>
    </row>
    <row r="32" spans="1:6" ht="13.5" customHeight="1" x14ac:dyDescent="0.2">
      <c r="A32" s="69"/>
      <c r="B32" s="70"/>
      <c r="C32" s="70"/>
      <c r="D32" s="70"/>
      <c r="E32" s="70"/>
      <c r="F32" s="70"/>
    </row>
    <row r="33" spans="1:6" ht="13.5" customHeight="1" x14ac:dyDescent="0.2">
      <c r="A33" s="70"/>
      <c r="B33" s="70"/>
      <c r="C33" s="70"/>
      <c r="D33" s="70"/>
      <c r="E33" s="70"/>
      <c r="F33" s="70"/>
    </row>
    <row r="34" spans="1:6" ht="12.75" x14ac:dyDescent="0.2">
      <c r="A34" s="21" t="s">
        <v>67</v>
      </c>
      <c r="C34" s="71"/>
      <c r="D34" s="63"/>
      <c r="E34" s="63"/>
      <c r="F34" s="63"/>
    </row>
    <row r="35" spans="1:6" ht="12.75" x14ac:dyDescent="0.2">
      <c r="A35" s="72"/>
      <c r="C35" s="71"/>
      <c r="D35" s="63"/>
      <c r="E35" s="63"/>
      <c r="F35" s="63"/>
    </row>
    <row r="36" spans="1:6" ht="12.75" x14ac:dyDescent="0.2">
      <c r="A36" s="57" t="s">
        <v>68</v>
      </c>
      <c r="B36" s="58"/>
      <c r="C36" s="402" t="s">
        <v>69</v>
      </c>
      <c r="D36" s="398"/>
      <c r="E36" s="398"/>
      <c r="F36" s="398"/>
    </row>
    <row r="37" spans="1:6" ht="12.75" x14ac:dyDescent="0.2">
      <c r="A37" s="58"/>
      <c r="B37" s="58"/>
      <c r="C37" s="403" t="s">
        <v>70</v>
      </c>
      <c r="D37" s="404"/>
      <c r="E37" s="404"/>
      <c r="F37" s="404"/>
    </row>
    <row r="38" spans="1:6" ht="25.5" customHeight="1" x14ac:dyDescent="0.2">
      <c r="A38" s="58"/>
      <c r="B38" s="58"/>
      <c r="C38" s="405" t="s">
        <v>71</v>
      </c>
      <c r="D38" s="406"/>
      <c r="E38" s="406"/>
      <c r="F38" s="406"/>
    </row>
    <row r="39" spans="1:6" ht="12.75" x14ac:dyDescent="0.2">
      <c r="B39" s="58"/>
    </row>
    <row r="40" spans="1:6" ht="12.75" x14ac:dyDescent="0.2">
      <c r="A40" s="21" t="s">
        <v>72</v>
      </c>
      <c r="C40" s="71" t="s">
        <v>73</v>
      </c>
      <c r="D40" s="63"/>
      <c r="E40" s="63"/>
      <c r="F40" s="63"/>
    </row>
    <row r="41" spans="1:6" ht="30" customHeight="1" x14ac:dyDescent="0.2">
      <c r="C41" s="398" t="s">
        <v>413</v>
      </c>
      <c r="D41" s="398"/>
      <c r="E41" s="398"/>
      <c r="F41" s="398"/>
    </row>
    <row r="42" spans="1:6" ht="12.75" x14ac:dyDescent="0.2">
      <c r="C42" s="71"/>
      <c r="D42" s="63"/>
      <c r="E42" s="63"/>
      <c r="F42" s="63"/>
    </row>
    <row r="43" spans="1:6" ht="12.75" customHeight="1" x14ac:dyDescent="0.2">
      <c r="A43" s="73" t="s">
        <v>74</v>
      </c>
      <c r="B43" s="74"/>
      <c r="C43" s="74" t="s">
        <v>18</v>
      </c>
      <c r="D43" s="74"/>
      <c r="E43" s="74"/>
      <c r="F43" s="74"/>
    </row>
    <row r="44" spans="1:6" ht="12.75" x14ac:dyDescent="0.2">
      <c r="A44" s="75"/>
      <c r="B44" s="75"/>
      <c r="C44" s="76" t="s">
        <v>75</v>
      </c>
      <c r="D44" s="75"/>
      <c r="E44" s="75"/>
      <c r="F44" s="75"/>
    </row>
    <row r="45" spans="1:6" ht="12.75" x14ac:dyDescent="0.2">
      <c r="A45" s="74"/>
      <c r="B45" s="74"/>
      <c r="C45" s="77" t="s">
        <v>76</v>
      </c>
      <c r="D45" s="74"/>
      <c r="E45" s="74"/>
      <c r="F45" s="74"/>
    </row>
    <row r="46" spans="1:6" ht="12.75" x14ac:dyDescent="0.2">
      <c r="A46" s="50"/>
      <c r="B46" s="58"/>
      <c r="C46" s="78" t="s">
        <v>77</v>
      </c>
      <c r="D46" s="79"/>
      <c r="E46" s="79"/>
      <c r="F46" s="79"/>
    </row>
    <row r="47" spans="1:6" ht="12.75" x14ac:dyDescent="0.2">
      <c r="A47" s="50"/>
      <c r="B47" s="20"/>
      <c r="C47" s="80" t="s">
        <v>78</v>
      </c>
      <c r="D47" s="63"/>
      <c r="E47" s="63"/>
      <c r="F47" s="63"/>
    </row>
    <row r="48" spans="1:6" ht="12.75" x14ac:dyDescent="0.2">
      <c r="A48" s="50"/>
      <c r="B48" s="20"/>
      <c r="C48" s="80" t="s">
        <v>79</v>
      </c>
      <c r="D48" s="63"/>
      <c r="E48" s="63"/>
      <c r="F48" s="63"/>
    </row>
    <row r="49" spans="1:6" ht="12.75" x14ac:dyDescent="0.2">
      <c r="A49" s="50"/>
      <c r="B49" s="20"/>
      <c r="C49" s="80" t="s">
        <v>80</v>
      </c>
      <c r="D49" s="20"/>
      <c r="E49" s="20"/>
      <c r="F49" s="20"/>
    </row>
    <row r="50" spans="1:6" ht="12.75" customHeight="1" x14ac:dyDescent="0.2">
      <c r="A50" s="81"/>
      <c r="B50" s="81"/>
      <c r="C50" s="82" t="s">
        <v>81</v>
      </c>
      <c r="D50" s="81"/>
      <c r="E50" s="81"/>
      <c r="F50" s="81"/>
    </row>
    <row r="51" spans="1:6" ht="12.75" customHeight="1" x14ac:dyDescent="0.2">
      <c r="A51" s="81"/>
      <c r="B51" s="81"/>
      <c r="C51" s="82" t="s">
        <v>82</v>
      </c>
      <c r="D51" s="81"/>
      <c r="E51" s="81"/>
      <c r="F51" s="81"/>
    </row>
    <row r="52" spans="1:6" ht="12.75" customHeight="1" x14ac:dyDescent="0.2">
      <c r="A52" s="81"/>
      <c r="B52" s="81"/>
      <c r="C52" s="82" t="s">
        <v>83</v>
      </c>
      <c r="D52" s="81"/>
      <c r="E52" s="81"/>
      <c r="F52" s="81"/>
    </row>
    <row r="53" spans="1:6" ht="12.75" customHeight="1" x14ac:dyDescent="0.2">
      <c r="A53" s="81"/>
      <c r="B53" s="81"/>
      <c r="C53" s="82" t="s">
        <v>84</v>
      </c>
      <c r="D53" s="81"/>
      <c r="E53" s="81"/>
      <c r="F53" s="81"/>
    </row>
    <row r="54" spans="1:6" ht="16.5" customHeight="1" x14ac:dyDescent="0.2">
      <c r="A54" s="81"/>
      <c r="B54" s="81"/>
      <c r="C54" s="81"/>
      <c r="D54" s="81"/>
      <c r="E54" s="81"/>
      <c r="F54" s="81"/>
    </row>
    <row r="55" spans="1:6" ht="16.5" customHeight="1" x14ac:dyDescent="0.2">
      <c r="A55" s="81"/>
      <c r="B55" s="81"/>
      <c r="C55" s="81"/>
      <c r="D55" s="81"/>
      <c r="E55" s="81"/>
      <c r="F55" s="81"/>
    </row>
    <row r="56" spans="1:6" ht="16.5" customHeight="1" x14ac:dyDescent="0.2">
      <c r="A56" s="81"/>
      <c r="B56" s="81"/>
      <c r="C56" s="81"/>
      <c r="D56" s="81"/>
      <c r="E56" s="81"/>
      <c r="F56" s="81"/>
    </row>
    <row r="57" spans="1:6" ht="16.5" customHeight="1" x14ac:dyDescent="0.2">
      <c r="B57" s="81"/>
      <c r="C57" s="81"/>
      <c r="D57" s="81"/>
      <c r="E57" s="81"/>
      <c r="F57" s="81"/>
    </row>
  </sheetData>
  <sheetProtection selectLockedCells="1" selectUnlockedCells="1"/>
  <mergeCells count="11">
    <mergeCell ref="C41:F41"/>
    <mergeCell ref="A4:F4"/>
    <mergeCell ref="C7:F7"/>
    <mergeCell ref="C8:F8"/>
    <mergeCell ref="C12:F12"/>
    <mergeCell ref="C14:F14"/>
    <mergeCell ref="C16:F16"/>
    <mergeCell ref="C20:F20"/>
    <mergeCell ref="C36:F36"/>
    <mergeCell ref="C37:F37"/>
    <mergeCell ref="C38:F38"/>
  </mergeCells>
  <hyperlinks>
    <hyperlink ref="C36" r:id="rId1"/>
    <hyperlink ref="C38:F38" r:id="rId2" display="http://statistik.arbeitsagentur.de/Navigation/Statistik/Statistik-nach-Themen/Statistik-nach-Themen-Nav.html"/>
    <hyperlink ref="C28" r:id="rId3"/>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L47"/>
  <sheetViews>
    <sheetView showGridLines="0" zoomScaleNormal="100" workbookViewId="0">
      <selection activeCell="I4" sqref="I4"/>
    </sheetView>
  </sheetViews>
  <sheetFormatPr baseColWidth="10" defaultColWidth="8.625" defaultRowHeight="16.5" customHeight="1" x14ac:dyDescent="0.2"/>
  <cols>
    <col min="1" max="1" width="24.75" style="113" customWidth="1"/>
    <col min="2" max="4" width="11.625" style="113" customWidth="1"/>
    <col min="5" max="5" width="5" style="113" customWidth="1"/>
    <col min="6" max="6" width="20.625" style="113" customWidth="1"/>
    <col min="7" max="7" width="7.75" style="113" customWidth="1"/>
    <col min="8" max="11" width="8.625" style="113"/>
    <col min="12" max="12" width="13.875" style="113" customWidth="1"/>
    <col min="13" max="16384" width="8.625" style="113"/>
  </cols>
  <sheetData>
    <row r="1" spans="1:12" s="112" customFormat="1" ht="33.75" customHeight="1" x14ac:dyDescent="0.2">
      <c r="A1" s="110"/>
      <c r="B1" s="111"/>
      <c r="C1" s="111"/>
      <c r="D1" s="111"/>
      <c r="E1" s="111"/>
      <c r="F1" s="111"/>
      <c r="G1" s="110"/>
      <c r="H1" s="111"/>
      <c r="I1" s="111"/>
      <c r="J1" s="111"/>
      <c r="K1" s="111"/>
      <c r="L1" s="111"/>
    </row>
    <row r="2" spans="1:12" ht="12.75" customHeight="1" x14ac:dyDescent="0.2"/>
    <row r="3" spans="1:12" ht="12" x14ac:dyDescent="0.2">
      <c r="A3" s="114"/>
      <c r="B3" s="115"/>
      <c r="C3" s="114"/>
      <c r="D3" s="114"/>
      <c r="E3" s="114"/>
      <c r="F3" s="114"/>
      <c r="G3" s="114"/>
    </row>
    <row r="4" spans="1:12" ht="15.75" x14ac:dyDescent="0.25">
      <c r="A4" s="116" t="s">
        <v>132</v>
      </c>
      <c r="C4" s="116"/>
      <c r="D4" s="116"/>
      <c r="E4" s="116"/>
      <c r="F4" s="116"/>
      <c r="G4" s="116"/>
    </row>
    <row r="5" spans="1:12" ht="12" x14ac:dyDescent="0.2"/>
    <row r="6" spans="1:12" ht="12" x14ac:dyDescent="0.2"/>
    <row r="7" spans="1:12" ht="31.5" customHeight="1" x14ac:dyDescent="0.25">
      <c r="A7" s="407" t="s">
        <v>286</v>
      </c>
      <c r="B7" s="401"/>
      <c r="C7" s="401"/>
      <c r="D7" s="401"/>
      <c r="E7" s="401"/>
      <c r="F7" s="401"/>
      <c r="G7" s="401"/>
    </row>
    <row r="8" spans="1:12" ht="15" customHeight="1" x14ac:dyDescent="0.2">
      <c r="A8" s="117" t="s">
        <v>146</v>
      </c>
      <c r="C8" s="117"/>
      <c r="D8" s="117"/>
      <c r="E8" s="117"/>
      <c r="F8" s="117"/>
      <c r="G8" s="117"/>
    </row>
    <row r="9" spans="1:12" ht="15" customHeight="1" x14ac:dyDescent="0.2">
      <c r="A9" s="117" t="s">
        <v>287</v>
      </c>
      <c r="C9" s="117"/>
      <c r="D9" s="117"/>
      <c r="E9" s="117"/>
      <c r="F9" s="117"/>
      <c r="G9" s="117"/>
    </row>
    <row r="10" spans="1:12" ht="12" x14ac:dyDescent="0.2"/>
    <row r="11" spans="1:12" ht="12.75" x14ac:dyDescent="0.2">
      <c r="A11" s="118" t="s">
        <v>106</v>
      </c>
      <c r="G11" s="119"/>
    </row>
    <row r="12" spans="1:12" s="120" customFormat="1" ht="18" customHeight="1" x14ac:dyDescent="0.2">
      <c r="B12" s="121"/>
      <c r="C12" s="121"/>
      <c r="D12" s="121"/>
      <c r="E12" s="121"/>
      <c r="F12" s="121"/>
    </row>
    <row r="13" spans="1:12" s="120" customFormat="1" ht="18" customHeight="1" x14ac:dyDescent="0.2">
      <c r="A13" s="215" t="s">
        <v>313</v>
      </c>
      <c r="B13" s="122" t="s">
        <v>314</v>
      </c>
      <c r="D13" s="122"/>
      <c r="E13" s="122"/>
      <c r="F13" s="122"/>
      <c r="G13" s="123"/>
    </row>
    <row r="14" spans="1:12" s="120" customFormat="1" ht="18" customHeight="1" x14ac:dyDescent="0.2">
      <c r="A14" s="215" t="s">
        <v>133</v>
      </c>
      <c r="B14" s="122" t="s">
        <v>283</v>
      </c>
      <c r="D14" s="122"/>
      <c r="E14" s="122"/>
      <c r="F14" s="122"/>
      <c r="G14" s="123"/>
    </row>
    <row r="15" spans="1:12" s="120" customFormat="1" ht="18" customHeight="1" x14ac:dyDescent="0.2">
      <c r="A15" s="215" t="s">
        <v>134</v>
      </c>
      <c r="B15" s="122" t="s">
        <v>282</v>
      </c>
      <c r="D15" s="122"/>
      <c r="E15" s="122"/>
      <c r="F15" s="122"/>
      <c r="G15" s="123"/>
    </row>
    <row r="16" spans="1:12" s="120" customFormat="1" ht="18" customHeight="1" x14ac:dyDescent="0.2">
      <c r="A16" s="215" t="s">
        <v>138</v>
      </c>
      <c r="B16" s="122" t="s">
        <v>277</v>
      </c>
      <c r="D16" s="122"/>
      <c r="E16" s="122"/>
      <c r="F16" s="122"/>
      <c r="G16" s="123"/>
    </row>
    <row r="17" spans="1:7" s="120" customFormat="1" ht="18" customHeight="1" x14ac:dyDescent="0.2">
      <c r="A17" s="215" t="s">
        <v>139</v>
      </c>
      <c r="B17" s="122" t="s">
        <v>276</v>
      </c>
      <c r="D17" s="122"/>
      <c r="E17" s="122"/>
      <c r="F17" s="122"/>
      <c r="G17" s="123"/>
    </row>
    <row r="18" spans="1:7" s="120" customFormat="1" ht="18" customHeight="1" x14ac:dyDescent="0.2">
      <c r="A18" s="215" t="s">
        <v>135</v>
      </c>
      <c r="B18" s="122" t="s">
        <v>281</v>
      </c>
      <c r="D18" s="122"/>
      <c r="E18" s="122"/>
      <c r="F18" s="122"/>
      <c r="G18" s="123"/>
    </row>
    <row r="19" spans="1:7" s="120" customFormat="1" ht="18" customHeight="1" x14ac:dyDescent="0.2">
      <c r="A19" s="215" t="s">
        <v>136</v>
      </c>
      <c r="B19" s="122" t="s">
        <v>280</v>
      </c>
      <c r="D19" s="122"/>
      <c r="E19" s="122"/>
      <c r="F19" s="122"/>
      <c r="G19" s="123"/>
    </row>
    <row r="20" spans="1:7" s="120" customFormat="1" ht="18" customHeight="1" x14ac:dyDescent="0.2">
      <c r="A20" s="215" t="s">
        <v>137</v>
      </c>
      <c r="B20" s="122" t="s">
        <v>279</v>
      </c>
      <c r="D20" s="122"/>
      <c r="E20" s="122"/>
      <c r="F20" s="122"/>
      <c r="G20" s="123"/>
    </row>
    <row r="21" spans="1:7" s="120" customFormat="1" ht="18" customHeight="1" x14ac:dyDescent="0.2">
      <c r="A21" s="215" t="s">
        <v>140</v>
      </c>
      <c r="B21" s="122" t="s">
        <v>45</v>
      </c>
      <c r="D21" s="122"/>
      <c r="E21" s="122"/>
      <c r="F21" s="122"/>
      <c r="G21" s="123"/>
    </row>
    <row r="22" spans="1:7" s="120" customFormat="1" ht="18" customHeight="1" x14ac:dyDescent="0.2">
      <c r="A22" s="215" t="s">
        <v>141</v>
      </c>
      <c r="B22" s="122" t="s">
        <v>284</v>
      </c>
      <c r="D22" s="122"/>
      <c r="E22" s="122"/>
      <c r="F22" s="122"/>
      <c r="G22" s="123"/>
    </row>
    <row r="23" spans="1:7" s="120" customFormat="1" ht="18" customHeight="1" x14ac:dyDescent="0.2">
      <c r="A23" s="215" t="s">
        <v>312</v>
      </c>
      <c r="B23" s="122" t="s">
        <v>162</v>
      </c>
      <c r="D23" s="122"/>
      <c r="E23" s="122"/>
      <c r="F23" s="122"/>
      <c r="G23" s="123"/>
    </row>
    <row r="24" spans="1:7" s="120" customFormat="1" ht="18" customHeight="1" x14ac:dyDescent="0.2">
      <c r="A24" s="215" t="s">
        <v>142</v>
      </c>
      <c r="B24" s="122" t="s">
        <v>46</v>
      </c>
      <c r="D24" s="122"/>
      <c r="E24" s="122"/>
      <c r="F24" s="122"/>
      <c r="G24" s="123"/>
    </row>
    <row r="25" spans="1:7" s="120" customFormat="1" ht="18" customHeight="1" x14ac:dyDescent="0.2">
      <c r="A25" s="215" t="s">
        <v>143</v>
      </c>
      <c r="B25" s="122" t="s">
        <v>129</v>
      </c>
      <c r="D25" s="122"/>
      <c r="E25" s="122"/>
      <c r="F25" s="122"/>
      <c r="G25" s="123"/>
    </row>
    <row r="26" spans="1:7" s="120" customFormat="1" ht="18" customHeight="1" x14ac:dyDescent="0.2">
      <c r="A26" s="215" t="s">
        <v>144</v>
      </c>
      <c r="B26" s="122" t="s">
        <v>131</v>
      </c>
      <c r="D26" s="122"/>
      <c r="E26" s="122"/>
      <c r="F26" s="122"/>
      <c r="G26" s="123"/>
    </row>
    <row r="27" spans="1:7" s="120" customFormat="1" ht="18" customHeight="1" x14ac:dyDescent="0.2">
      <c r="A27" s="215" t="s">
        <v>145</v>
      </c>
      <c r="B27" s="122"/>
      <c r="D27" s="122"/>
      <c r="E27" s="122"/>
      <c r="F27" s="122"/>
      <c r="G27" s="123"/>
    </row>
    <row r="28" spans="1:7" s="126" customFormat="1" ht="12.75" x14ac:dyDescent="0.2">
      <c r="A28" s="128"/>
      <c r="B28" s="125"/>
      <c r="C28" s="125"/>
      <c r="D28" s="125"/>
      <c r="E28" s="125"/>
      <c r="F28" s="125"/>
      <c r="G28" s="125"/>
    </row>
    <row r="29" spans="1:7" s="126" customFormat="1" ht="12.75" x14ac:dyDescent="0.2">
      <c r="A29" s="124"/>
      <c r="B29" s="125"/>
      <c r="C29" s="125"/>
      <c r="D29" s="125"/>
      <c r="E29" s="125"/>
      <c r="F29" s="125"/>
      <c r="G29" s="125"/>
    </row>
    <row r="30" spans="1:7" s="126" customFormat="1" ht="12.75" x14ac:dyDescent="0.2">
      <c r="A30" s="129"/>
      <c r="B30" s="130"/>
      <c r="D30" s="127"/>
      <c r="E30" s="127"/>
      <c r="F30" s="127"/>
      <c r="G30" s="127"/>
    </row>
    <row r="31" spans="1:7" s="126" customFormat="1" ht="12.75" x14ac:dyDescent="0.2">
      <c r="A31" s="129"/>
      <c r="B31" s="130"/>
      <c r="C31" s="131"/>
      <c r="D31" s="131"/>
      <c r="E31" s="131"/>
      <c r="F31" s="131"/>
      <c r="G31" s="131"/>
    </row>
    <row r="32" spans="1:7" s="126" customFormat="1" ht="12.75" x14ac:dyDescent="0.2">
      <c r="A32" s="129"/>
      <c r="B32" s="130"/>
      <c r="C32" s="130"/>
      <c r="D32" s="130"/>
      <c r="E32" s="130"/>
      <c r="F32" s="130"/>
      <c r="G32" s="130"/>
    </row>
    <row r="33" spans="1:7" s="126" customFormat="1" ht="12.75" x14ac:dyDescent="0.2">
      <c r="A33" s="129"/>
      <c r="B33" s="125"/>
      <c r="C33" s="125"/>
      <c r="D33" s="125"/>
      <c r="E33" s="125"/>
      <c r="F33" s="125"/>
      <c r="G33" s="125"/>
    </row>
    <row r="34" spans="1:7" s="126" customFormat="1" ht="12.75" x14ac:dyDescent="0.2">
      <c r="A34" s="129"/>
      <c r="B34" s="130"/>
      <c r="D34" s="127"/>
      <c r="E34" s="127"/>
      <c r="F34" s="127"/>
      <c r="G34" s="127"/>
    </row>
    <row r="35" spans="1:7" s="126" customFormat="1" ht="12.75" x14ac:dyDescent="0.2">
      <c r="A35" s="129"/>
      <c r="B35" s="130"/>
      <c r="C35" s="131"/>
      <c r="D35" s="131"/>
      <c r="E35" s="131"/>
      <c r="F35" s="131"/>
      <c r="G35" s="131"/>
    </row>
    <row r="36" spans="1:7" s="126" customFormat="1" ht="12.75" x14ac:dyDescent="0.2">
      <c r="A36" s="129"/>
      <c r="B36" s="130"/>
      <c r="C36" s="130"/>
      <c r="D36" s="130"/>
      <c r="E36" s="130"/>
      <c r="F36" s="130"/>
      <c r="G36" s="130"/>
    </row>
    <row r="37" spans="1:7" s="126" customFormat="1" ht="12.75" x14ac:dyDescent="0.2">
      <c r="A37" s="132"/>
      <c r="B37" s="125"/>
      <c r="C37" s="125"/>
      <c r="D37" s="125"/>
      <c r="E37" s="125"/>
      <c r="F37" s="125"/>
      <c r="G37" s="125"/>
    </row>
    <row r="38" spans="1:7" s="126" customFormat="1" ht="12.75" x14ac:dyDescent="0.2">
      <c r="A38" s="132"/>
      <c r="B38" s="133"/>
      <c r="D38" s="134"/>
      <c r="E38" s="134"/>
      <c r="F38" s="134"/>
      <c r="G38" s="134"/>
    </row>
    <row r="39" spans="1:7" ht="12" x14ac:dyDescent="0.2">
      <c r="A39" s="135"/>
      <c r="B39" s="136"/>
      <c r="C39" s="137"/>
      <c r="D39" s="137"/>
      <c r="E39" s="137"/>
      <c r="F39" s="137"/>
      <c r="G39" s="137"/>
    </row>
    <row r="40" spans="1:7" ht="12" x14ac:dyDescent="0.2">
      <c r="A40" s="114"/>
      <c r="B40" s="138"/>
      <c r="C40" s="114"/>
      <c r="D40" s="114"/>
      <c r="E40" s="114"/>
      <c r="F40" s="114"/>
      <c r="G40" s="114"/>
    </row>
    <row r="41" spans="1:7" ht="12" x14ac:dyDescent="0.2">
      <c r="A41" s="114"/>
      <c r="B41" s="114"/>
      <c r="C41" s="114"/>
      <c r="D41" s="114"/>
      <c r="E41" s="114"/>
      <c r="F41" s="114"/>
      <c r="G41" s="114"/>
    </row>
    <row r="42" spans="1:7" ht="12" x14ac:dyDescent="0.2">
      <c r="A42" s="114"/>
      <c r="C42" s="115"/>
      <c r="D42" s="115"/>
      <c r="E42" s="114"/>
      <c r="F42" s="114"/>
      <c r="G42" s="114"/>
    </row>
    <row r="43" spans="1:7" ht="12" x14ac:dyDescent="0.2">
      <c r="A43" s="114"/>
      <c r="B43" s="114"/>
      <c r="C43" s="114"/>
      <c r="D43" s="114"/>
      <c r="E43" s="139"/>
      <c r="F43" s="114"/>
      <c r="G43" s="114"/>
    </row>
    <row r="44" spans="1:7" ht="12" x14ac:dyDescent="0.2">
      <c r="A44" s="114"/>
      <c r="B44" s="140"/>
      <c r="C44" s="115"/>
      <c r="D44" s="115"/>
      <c r="E44" s="114"/>
      <c r="F44" s="114"/>
      <c r="G44" s="114"/>
    </row>
    <row r="45" spans="1:7" ht="12" x14ac:dyDescent="0.2">
      <c r="A45" s="114"/>
      <c r="B45" s="141"/>
      <c r="C45" s="114"/>
      <c r="D45" s="114"/>
      <c r="E45" s="114"/>
      <c r="F45" s="114"/>
      <c r="G45" s="114"/>
    </row>
    <row r="46" spans="1:7" ht="12" x14ac:dyDescent="0.2">
      <c r="A46" s="114"/>
      <c r="B46" s="114"/>
      <c r="C46" s="114"/>
      <c r="D46" s="114"/>
      <c r="E46" s="114"/>
      <c r="F46" s="114"/>
      <c r="G46" s="114"/>
    </row>
    <row r="47" spans="1:7" ht="16.5" customHeight="1" x14ac:dyDescent="0.2">
      <c r="A47" s="114"/>
      <c r="B47" s="114"/>
      <c r="C47" s="114"/>
      <c r="D47" s="114"/>
      <c r="E47" s="114"/>
      <c r="F47" s="114"/>
      <c r="G47" s="114"/>
    </row>
  </sheetData>
  <mergeCells count="1">
    <mergeCell ref="A7:G7"/>
  </mergeCells>
  <hyperlinks>
    <hyperlink ref="A13" location="ALO_SvB!A1" display="ALO_SvB"/>
    <hyperlink ref="A14" location="'Karte_ALO_Polen'!A1" display="'Karte_ALO_Polen'!A1"/>
    <hyperlink ref="A15" location="'Karte_ALO_Tschechen'!A1" display="'Karte_ALO_Tschechen'!A1"/>
    <hyperlink ref="A18" location="'Pendler'!A1" display="'Pendler'!A1"/>
    <hyperlink ref="A19" location="'Karte_Pendler_Polen'!A1" display="'Karte_Pendler_Polen'!A1"/>
    <hyperlink ref="A20" location="'Karte_Pendler_Tschechen'!A1" display="'Karte_Pendler_Tschechen'!A1"/>
    <hyperlink ref="A16" location="'Karte_SvB_Polen'!A1" display="'Karte_SvB_Polen'!A1"/>
    <hyperlink ref="A17" location="'Karte_SvB_Tschechen'!A1" display="'Karte_SvB_Tschechen'!A1"/>
    <hyperlink ref="A21" location="'Hinweise Alo Asu'!A1" display="'Hinweise Alo Asu'!A1"/>
    <hyperlink ref="A22" location="'Meth_Hinw_Anforderungsniveau'!A1" display="'Meth_Hinw_Anforderungsniveau'!A1"/>
    <hyperlink ref="A24" location="'Hinweise Berufe'!A1" display="'Hinweise Berufe'!A1"/>
    <hyperlink ref="A25" location="'Hinweise SVB GB'!A1" display="'Hinweise SVB GB'!A1"/>
    <hyperlink ref="A26" location="'Hinweise_Pendler'!A1" display="'Hinweise_Pendler'!A1"/>
    <hyperlink ref="A27" location="'Statistik-Infoseite'!A1" display="'Statistik-Infoseite'!A1"/>
    <hyperlink ref="A23" location="Übersicht_Berufssektoren!A1" display="Übersicht_Berufssektoren"/>
  </hyperlinks>
  <printOptions horizontalCentered="1"/>
  <pageMargins left="0.70866141732283472" right="0.39370078740157483" top="0.39370078740157483" bottom="0.39370078740157483" header="0.39370078740157483" footer="0.39370078740157483"/>
  <pageSetup paperSize="9" scale="8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3" tint="-0.249977111117893"/>
    <pageSetUpPr autoPageBreaks="0"/>
  </sheetPr>
  <dimension ref="A1:W31"/>
  <sheetViews>
    <sheetView showGridLines="0" zoomScaleNormal="100" workbookViewId="0"/>
  </sheetViews>
  <sheetFormatPr baseColWidth="10" defaultRowHeight="11.25" x14ac:dyDescent="0.2"/>
  <cols>
    <col min="1" max="1" width="47" style="1" customWidth="1"/>
    <col min="2" max="3" width="6.625" style="1" customWidth="1"/>
    <col min="4" max="4" width="5.625" style="1" customWidth="1"/>
    <col min="5" max="5" width="6.625" style="1" customWidth="1"/>
    <col min="6" max="8" width="5.625" style="1" customWidth="1"/>
    <col min="9" max="9" width="6.625" style="1" customWidth="1"/>
    <col min="10" max="12" width="5.625" style="1" customWidth="1"/>
    <col min="13" max="13" width="7.875" style="1" customWidth="1"/>
    <col min="14" max="15" width="5.625" style="1" customWidth="1"/>
    <col min="16" max="16" width="6.625" style="1" customWidth="1"/>
    <col min="17" max="19" width="5.625" style="1" customWidth="1"/>
    <col min="20" max="20" width="6.625" style="1" customWidth="1"/>
    <col min="21" max="23" width="5.625" style="1" customWidth="1"/>
    <col min="24" max="16384" width="11" style="1"/>
  </cols>
  <sheetData>
    <row r="1" spans="1:23" ht="33.75" customHeight="1" x14ac:dyDescent="0.2">
      <c r="A1" s="7"/>
      <c r="B1" s="7"/>
      <c r="C1" s="7"/>
      <c r="D1" s="7"/>
      <c r="E1" s="7"/>
      <c r="F1" s="7"/>
      <c r="G1" s="7"/>
      <c r="H1" s="7"/>
      <c r="I1" s="7"/>
      <c r="J1" s="7"/>
      <c r="K1" s="7"/>
      <c r="L1" s="7"/>
      <c r="M1" s="7"/>
      <c r="N1" s="7"/>
      <c r="O1" s="7"/>
      <c r="P1" s="7"/>
      <c r="Q1" s="7"/>
      <c r="R1" s="7"/>
      <c r="S1" s="7"/>
      <c r="T1" s="7"/>
      <c r="U1" s="7"/>
      <c r="V1" s="7"/>
      <c r="W1" s="8" t="s">
        <v>289</v>
      </c>
    </row>
    <row r="2" spans="1:23" ht="11.25" customHeight="1" x14ac:dyDescent="0.2"/>
    <row r="3" spans="1:23" ht="26.25" customHeight="1" x14ac:dyDescent="0.2">
      <c r="A3" s="412" t="s">
        <v>315</v>
      </c>
      <c r="B3" s="412"/>
      <c r="C3" s="412"/>
      <c r="D3" s="412"/>
      <c r="E3" s="412"/>
      <c r="F3" s="412"/>
      <c r="G3" s="412"/>
      <c r="H3" s="412"/>
      <c r="I3" s="412"/>
      <c r="J3" s="412"/>
      <c r="K3" s="412"/>
      <c r="L3" s="412"/>
      <c r="M3" s="412"/>
      <c r="N3" s="412"/>
      <c r="O3" s="412"/>
      <c r="P3" s="412"/>
      <c r="Q3" s="412"/>
      <c r="R3" s="412"/>
      <c r="S3" s="412"/>
      <c r="T3" s="412"/>
      <c r="U3" s="412"/>
      <c r="V3" s="412"/>
      <c r="W3" s="412"/>
    </row>
    <row r="4" spans="1:23" ht="18.75" customHeight="1" x14ac:dyDescent="0.2">
      <c r="A4" s="10" t="str">
        <f>STRG!$G$1</f>
        <v>AA Dresden</v>
      </c>
    </row>
    <row r="5" spans="1:23" ht="11.25" customHeight="1" x14ac:dyDescent="0.2">
      <c r="A5" s="9" t="str">
        <f>Roh_Alo!$D$16&amp;" bzw.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f>
        <v>März 2019 bzw. Stichtag: 30.09.2018</v>
      </c>
      <c r="D5" s="83"/>
    </row>
    <row r="6" spans="1:23" ht="11.25" customHeight="1" x14ac:dyDescent="0.2">
      <c r="A6" s="9"/>
      <c r="D6" s="83"/>
    </row>
    <row r="7" spans="1:23" ht="19.5" customHeight="1" x14ac:dyDescent="0.2">
      <c r="A7" s="409" t="s">
        <v>94</v>
      </c>
      <c r="B7" s="423" t="str">
        <f>"Arbeitslose (Berichtsmonat "&amp;Roh_Alo!$D$16&amp;")"</f>
        <v>Arbeitslose (Berichtsmonat März 2019)</v>
      </c>
      <c r="C7" s="423"/>
      <c r="D7" s="423"/>
      <c r="E7" s="423"/>
      <c r="F7" s="423"/>
      <c r="G7" s="423"/>
      <c r="H7" s="423"/>
      <c r="I7" s="423"/>
      <c r="J7" s="423"/>
      <c r="K7" s="423"/>
      <c r="L7" s="424"/>
      <c r="M7" s="425" t="str">
        <f>"Sozialversicherungspflichtig Beschäftigte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"&amp;"31.12."&amp;RIGHT(Roh_SvB_Berufssektor!$D$6,4)))))&amp;")"</f>
        <v>Sozialversicherungspflichtig Beschäftigte (Stichtag: 30.09.2018)</v>
      </c>
      <c r="N7" s="423"/>
      <c r="O7" s="423"/>
      <c r="P7" s="423"/>
      <c r="Q7" s="423"/>
      <c r="R7" s="423"/>
      <c r="S7" s="423"/>
      <c r="T7" s="423"/>
      <c r="U7" s="423"/>
      <c r="V7" s="423"/>
      <c r="W7" s="424"/>
    </row>
    <row r="8" spans="1:23" ht="14.25" customHeight="1" x14ac:dyDescent="0.2">
      <c r="A8" s="410"/>
      <c r="B8" s="415" t="s">
        <v>3</v>
      </c>
      <c r="C8" s="415"/>
      <c r="D8" s="416"/>
      <c r="E8" s="421" t="s">
        <v>278</v>
      </c>
      <c r="F8" s="421"/>
      <c r="G8" s="421"/>
      <c r="H8" s="421"/>
      <c r="I8" s="417"/>
      <c r="J8" s="417"/>
      <c r="K8" s="417"/>
      <c r="L8" s="418"/>
      <c r="M8" s="426" t="s">
        <v>3</v>
      </c>
      <c r="N8" s="421"/>
      <c r="O8" s="427"/>
      <c r="P8" s="428" t="s">
        <v>278</v>
      </c>
      <c r="Q8" s="417"/>
      <c r="R8" s="417"/>
      <c r="S8" s="417"/>
      <c r="T8" s="417"/>
      <c r="U8" s="417"/>
      <c r="V8" s="417"/>
      <c r="W8" s="418"/>
    </row>
    <row r="9" spans="1:23" ht="14.25" customHeight="1" x14ac:dyDescent="0.2">
      <c r="A9" s="410"/>
      <c r="B9" s="417"/>
      <c r="C9" s="417"/>
      <c r="D9" s="418"/>
      <c r="E9" s="422" t="s">
        <v>0</v>
      </c>
      <c r="F9" s="422"/>
      <c r="G9" s="422"/>
      <c r="H9" s="414"/>
      <c r="I9" s="422" t="s">
        <v>288</v>
      </c>
      <c r="J9" s="422"/>
      <c r="K9" s="422"/>
      <c r="L9" s="414"/>
      <c r="M9" s="428"/>
      <c r="N9" s="417"/>
      <c r="O9" s="418"/>
      <c r="P9" s="413" t="s">
        <v>0</v>
      </c>
      <c r="Q9" s="422"/>
      <c r="R9" s="422"/>
      <c r="S9" s="414"/>
      <c r="T9" s="422" t="s">
        <v>288</v>
      </c>
      <c r="U9" s="422"/>
      <c r="V9" s="422"/>
      <c r="W9" s="414"/>
    </row>
    <row r="10" spans="1:23" ht="36" customHeight="1" x14ac:dyDescent="0.2">
      <c r="A10" s="410"/>
      <c r="B10" s="419" t="s">
        <v>95</v>
      </c>
      <c r="C10" s="413" t="s">
        <v>299</v>
      </c>
      <c r="D10" s="414"/>
      <c r="E10" s="419" t="s">
        <v>95</v>
      </c>
      <c r="F10" s="409" t="s">
        <v>301</v>
      </c>
      <c r="G10" s="413" t="s">
        <v>299</v>
      </c>
      <c r="H10" s="414"/>
      <c r="I10" s="419" t="s">
        <v>95</v>
      </c>
      <c r="J10" s="409" t="s">
        <v>323</v>
      </c>
      <c r="K10" s="413" t="s">
        <v>299</v>
      </c>
      <c r="L10" s="414"/>
      <c r="M10" s="429" t="s">
        <v>95</v>
      </c>
      <c r="N10" s="413" t="s">
        <v>96</v>
      </c>
      <c r="O10" s="414"/>
      <c r="P10" s="429" t="s">
        <v>95</v>
      </c>
      <c r="Q10" s="409" t="s">
        <v>324</v>
      </c>
      <c r="R10" s="413" t="s">
        <v>96</v>
      </c>
      <c r="S10" s="414"/>
      <c r="T10" s="429" t="s">
        <v>95</v>
      </c>
      <c r="U10" s="409" t="s">
        <v>302</v>
      </c>
      <c r="V10" s="413" t="s">
        <v>96</v>
      </c>
      <c r="W10" s="414"/>
    </row>
    <row r="11" spans="1:23" ht="18.75" customHeight="1" x14ac:dyDescent="0.2">
      <c r="A11" s="410"/>
      <c r="B11" s="420"/>
      <c r="C11" s="84" t="s">
        <v>97</v>
      </c>
      <c r="D11" s="84" t="s">
        <v>98</v>
      </c>
      <c r="E11" s="420"/>
      <c r="F11" s="411"/>
      <c r="G11" s="84" t="s">
        <v>97</v>
      </c>
      <c r="H11" s="84" t="s">
        <v>98</v>
      </c>
      <c r="I11" s="420"/>
      <c r="J11" s="411"/>
      <c r="K11" s="84" t="s">
        <v>97</v>
      </c>
      <c r="L11" s="84" t="s">
        <v>98</v>
      </c>
      <c r="M11" s="430"/>
      <c r="N11" s="84" t="s">
        <v>97</v>
      </c>
      <c r="O11" s="84" t="s">
        <v>98</v>
      </c>
      <c r="P11" s="430"/>
      <c r="Q11" s="411"/>
      <c r="R11" s="84" t="s">
        <v>97</v>
      </c>
      <c r="S11" s="84" t="s">
        <v>98</v>
      </c>
      <c r="T11" s="430"/>
      <c r="U11" s="411"/>
      <c r="V11" s="84" t="s">
        <v>97</v>
      </c>
      <c r="W11" s="84" t="s">
        <v>98</v>
      </c>
    </row>
    <row r="12" spans="1:23" s="2" customFormat="1" ht="11.25" customHeight="1" x14ac:dyDescent="0.2">
      <c r="A12" s="411"/>
      <c r="B12" s="6">
        <v>1</v>
      </c>
      <c r="C12" s="5">
        <v>2</v>
      </c>
      <c r="D12" s="4">
        <v>3</v>
      </c>
      <c r="E12" s="6">
        <v>4</v>
      </c>
      <c r="F12" s="5">
        <v>5</v>
      </c>
      <c r="G12" s="4">
        <v>6</v>
      </c>
      <c r="H12" s="6">
        <v>7</v>
      </c>
      <c r="I12" s="6">
        <v>8</v>
      </c>
      <c r="J12" s="5">
        <v>9</v>
      </c>
      <c r="K12" s="4">
        <v>10</v>
      </c>
      <c r="L12" s="6">
        <v>11</v>
      </c>
      <c r="M12" s="4">
        <v>12</v>
      </c>
      <c r="N12" s="5">
        <v>13</v>
      </c>
      <c r="O12" s="4">
        <v>14</v>
      </c>
      <c r="P12" s="4">
        <v>15</v>
      </c>
      <c r="Q12" s="5">
        <v>16</v>
      </c>
      <c r="R12" s="4">
        <v>17</v>
      </c>
      <c r="S12" s="6">
        <v>18</v>
      </c>
      <c r="T12" s="6">
        <v>19</v>
      </c>
      <c r="U12" s="5">
        <v>20</v>
      </c>
      <c r="V12" s="4">
        <v>21</v>
      </c>
      <c r="W12" s="6">
        <v>22</v>
      </c>
    </row>
    <row r="13" spans="1:23" ht="15" customHeight="1" x14ac:dyDescent="0.2">
      <c r="A13" s="222" t="s">
        <v>3</v>
      </c>
      <c r="B13" s="239">
        <f>INDEX(Alo_WB,MATCH(STRG!$G$1,Alo_Region,0)+MATCH(ALO_SvB!$A13,Alo_Merkmal,0)-1,MATCH(ALO_SvB!$B$8,Alo_Staat,0)+MATCH(STRG!$L$1,Alo_BM,0)-1)</f>
        <v>17313</v>
      </c>
      <c r="C13" s="228">
        <f>IF(ISERROR(INDEX(Alo_WB,MATCH(STRG!$G$1,Alo_Region,0)+MATCH(ALO_SvB!A13,Alo_Merkmal,0)-1,MATCH(ALO_SvB!$B$8,Alo_Staat,0)+MATCH(STRG!$L$1,Alo_BM,0)-1)-INDEX(Alo_WB,MATCH(STRG!$G$1,Alo_Region,0)+MATCH(ALO_SvB!A13,Alo_Merkmal,0)-1,MATCH(ALO_SvB!$B$8,Alo_Staat,0)+MATCH(STRG!$L$1,Alo_BM,0))),"X",INDEX(Alo_WB,MATCH(STRG!$G$1,Alo_Region,0)+MATCH(ALO_SvB!A13,Alo_Merkmal,0)-1,MATCH(ALO_SvB!$B$8,Alo_Staat,0)+MATCH(STRG!$L$1,Alo_BM,0)-1)-INDEX(Alo_WB,MATCH(STRG!$G$1,Alo_Region,0)+MATCH(ALO_SvB!A13,Alo_Merkmal,0)-1,MATCH(ALO_SvB!$B$8,Alo_Staat,0)+MATCH(STRG!$L$1,Alo_BM,0)))</f>
        <v>-1235</v>
      </c>
      <c r="D13" s="237">
        <f>IF(ISERROR(C13/INDEX(Alo_WB,MATCH(STRG!$G$1,Alo_Region,0)+MATCH(ALO_SvB!A13,Alo_Merkmal,0)-1,MATCH(ALO_SvB!$B$8,Alo_Staat,0)+MATCH(STRG!$L$1,Alo_BM,0))*100),"X",C13/INDEX(Alo_WB,MATCH(STRG!$G$1,Alo_Region,0)+MATCH(ALO_SvB!A13,Alo_Merkmal,0)-1,MATCH(ALO_SvB!$B$8,Alo_Staat,0)+MATCH(STRG!$L$1,Alo_BM,0))*100)</f>
        <v>-6.6583998274746605</v>
      </c>
      <c r="E13" s="229">
        <f>INDEX(Alo_WB,MATCH(STRG!$G$1,Alo_Region,0)+MATCH(ALO_SvB!$A13,Alo_Merkmal,0)-1,MATCH(ALO_SvB!$E$9,Alo_Staat,0)+MATCH(STRG!$L$1,Alo_BM,0)-1)</f>
        <v>76</v>
      </c>
      <c r="F13" s="230">
        <f>IF(ISERROR(E13/B13*100),"X",E13/B13*100)</f>
        <v>0.4389764916536707</v>
      </c>
      <c r="G13" s="229">
        <f>IF(ISERROR(INDEX(Alo_WB,MATCH(STRG!$G$1,Alo_Region,0)+MATCH(ALO_SvB!A13,Alo_Merkmal,0)-1,MATCH(ALO_SvB!$E$9,Alo_Staat,0)+MATCH(STRG!$L$1,Alo_BM,0)-1)-INDEX(Alo_WB,MATCH(STRG!$G$1,Alo_Region,0)+MATCH(ALO_SvB!A13,Alo_Merkmal,0)-1,MATCH(ALO_SvB!$E$9,Alo_Staat,0)+MATCH(STRG!$L$1,Alo_BM,0))),"X",INDEX(Alo_WB,MATCH(STRG!$G$1,Alo_Region,0)+MATCH(ALO_SvB!A13,Alo_Merkmal,0)-1,MATCH(ALO_SvB!$E$9,Alo_Staat,0)+MATCH(STRG!$L$1,Alo_BM,0)-1)-INDEX(Alo_WB,MATCH(STRG!$G$1,Alo_Region,0)+MATCH(ALO_SvB!A13,Alo_Merkmal,0)-1,MATCH(ALO_SvB!$E$9,Alo_Staat,0)+MATCH(STRG!$L$1,Alo_BM,0)))</f>
        <v>5</v>
      </c>
      <c r="H13" s="244">
        <f>IF(ISERROR(G13/INDEX(Alo_WB,MATCH(STRG!$G$1,Alo_Region,0)+MATCH(ALO_SvB!A13,Alo_Merkmal,0)-1,MATCH(ALO_SvB!$E$9,Alo_Staat,0)+MATCH(STRG!$L$1,Alo_BM,0))*100),"X",G13/INDEX(Alo_WB,MATCH(STRG!$G$1,Alo_Region,0)+MATCH(ALO_SvB!A13,Alo_Merkmal,0)-1,MATCH(ALO_SvB!$E$9,Alo_Staat,0)+MATCH(STRG!$L$1,Alo_BM,0))*100)</f>
        <v>7.042253521126761</v>
      </c>
      <c r="I13" s="229">
        <f>INDEX(Alo_WB,MATCH(STRG!$G$1,Alo_Region,0)+MATCH(ALO_SvB!$A13,Alo_Merkmal,0)-1,MATCH(ALO_SvB!$I$9,Alo_Staat,0)+MATCH(STRG!$L$1,Alo_BM,0)-1)</f>
        <v>97</v>
      </c>
      <c r="J13" s="230">
        <f>IF(ISERROR(I13/B13*100),"X",I13/B13*100)</f>
        <v>0.56027262750534279</v>
      </c>
      <c r="K13" s="229">
        <f>IF(ISERROR(INDEX(Alo_WB,MATCH(STRG!$G$1,Alo_Region,0)+MATCH(ALO_SvB!A13,Alo_Merkmal,0)-1,MATCH(ALO_SvB!$I$9,Alo_Staat,0)+MATCH(STRG!$L$1,Alo_BM,0)-1)-INDEX(Alo_WB,MATCH(STRG!$G$1,Alo_Region,0)+MATCH(ALO_SvB!A13,Alo_Merkmal,0)-1,MATCH(ALO_SvB!$I$9,Alo_Staat,0)+MATCH(STRG!$L$1,Alo_BM,0))),"X",INDEX(Alo_WB,MATCH(STRG!$G$1,Alo_Region,0)+MATCH(ALO_SvB!A13,Alo_Merkmal,0)-1,MATCH(ALO_SvB!$I$9,Alo_Staat,0)+MATCH(STRG!$L$1,Alo_BM,0)-1)-INDEX(Alo_WB,MATCH(STRG!$G$1,Alo_Region,0)+MATCH(ALO_SvB!A13,Alo_Merkmal,0)-1,MATCH(ALO_SvB!$I$9,Alo_Staat,0)+MATCH(STRG!$L$1,Alo_BM,0)))</f>
        <v>16</v>
      </c>
      <c r="L13" s="244">
        <f>IF(ISERROR(K13/INDEX(Alo_WB,MATCH(STRG!$G$1,Alo_Region,0)+MATCH(ALO_SvB!A13,Alo_Merkmal,0)-1,MATCH(ALO_SvB!$I$9,Alo_Staat,0)+MATCH(STRG!$L$1,Alo_BM,0))*100),"X",K13/INDEX(Alo_WB,MATCH(STRG!$G$1,Alo_Region,0)+MATCH(ALO_SvB!A13,Alo_Merkmal,0)-1,MATCH(ALO_SvB!$I$9,Alo_Staat,0)+MATCH(STRG!$L$1,Alo_BM,0))*100)</f>
        <v>19.753086419753085</v>
      </c>
      <c r="M13" s="239">
        <f>INDEX(SvB_B_WB,MATCH(STRG!$I$1,SvB_B_Region,0)+MATCH("Gesamt",SvB_B_Sektor,0)-1,MATCH("Gesamt",SvB_B_Staat,0)+MATCH(ALO_SvB!M10,SvB_B_BM,0)-1)</f>
        <v>270676</v>
      </c>
      <c r="N13" s="228">
        <f>INDEX(SvB_B_WB,MATCH(STRG!$I$1,SvB_B_Region,0)+MATCH("Gesamt",SvB_B_Sektor,0)-1,MATCH("Gesamt",SvB_B_Staat,0)+MATCH("Abw. abs. VJM",SvB_B_BM,0)-1)</f>
        <v>6911</v>
      </c>
      <c r="O13" s="237">
        <f>INDEX(SvB_B_WB,MATCH(STRG!$I$1,SvB_B_Region,0)+MATCH("Gesamt",SvB_B_Sektor,0)-1,MATCH("Gesamt",SvB_B_Staat,0)+MATCH("Abw. rel. VJM",SvB_B_BM,0)-1)</f>
        <v>2.6201353477999998</v>
      </c>
      <c r="P13" s="251">
        <f>INDEX(SvB_B_WB,MATCH(STRG!$I$1,SvB_B_Region,0)+MATCH("Gesamt",SvB_B_Sektor,0)-1,MATCH("152 Polen",SvB_B_Staat,0)+MATCH(ALO_SvB!P10,SvB_B_BM,0)-1)</f>
        <v>2457</v>
      </c>
      <c r="Q13" s="230">
        <f>IF(ISERROR(P13/M13*100),"X",P13/M13*100)</f>
        <v>0.90772731974759491</v>
      </c>
      <c r="R13" s="229">
        <f>INDEX(SvB_B_WB,MATCH(STRG!$I$1,SvB_B_Region,0)+MATCH("Gesamt",SvB_B_Sektor,0)-1,MATCH("152 Polen",SvB_B_Staat,0)+MATCH("Abw. abs. VJM",SvB_B_BM,0)-1)</f>
        <v>335</v>
      </c>
      <c r="S13" s="244">
        <f>INDEX(SvB_B_WB,MATCH(STRG!$I$1,SvB_B_Region,0)+MATCH("Gesamt",SvB_B_Sektor,0)-1,MATCH("152 Polen",SvB_B_Staat,0)+MATCH("Abw. rel. VJM",SvB_B_BM,0)-1)</f>
        <v>15.7869934025</v>
      </c>
      <c r="T13" s="251">
        <f>INDEX(SvB_B_WB,MATCH(STRG!$I$1,SvB_B_Region,0)+MATCH("Gesamt",SvB_B_Sektor,0)-1,MATCH("164 Tschechien",SvB_B_Staat,0)+MATCH(ALO_SvB!T10,SvB_B_BM,0)-1)</f>
        <v>1356</v>
      </c>
      <c r="U13" s="230">
        <f>IF(ISERROR(T13/M13*100),"X",T13/M13*100)</f>
        <v>0.50096794691808655</v>
      </c>
      <c r="V13" s="229">
        <f>INDEX(SvB_B_WB,MATCH(STRG!$I$1,SvB_B_Region,0)+MATCH("Gesamt",SvB_B_Sektor,0)-1,MATCH("164 Tschechien",SvB_B_Staat,0)+MATCH("Abw. abs. VJM",SvB_B_BM,0)-1)</f>
        <v>210</v>
      </c>
      <c r="W13" s="244">
        <f>INDEX(SvB_B_WB,MATCH(STRG!$I$1,SvB_B_Region,0)+MATCH("Gesamt",SvB_B_Sektor,0)-1,MATCH("164 Tschechien",SvB_B_Staat,0)+MATCH("Abw. rel. VJM",SvB_B_BM,0)-1)</f>
        <v>18.324607329799999</v>
      </c>
    </row>
    <row r="14" spans="1:23" ht="18.75" customHeight="1" x14ac:dyDescent="0.2">
      <c r="A14" s="234" t="s">
        <v>303</v>
      </c>
      <c r="B14" s="240"/>
      <c r="C14" s="231"/>
      <c r="D14" s="238"/>
      <c r="E14" s="3"/>
      <c r="F14" s="232"/>
      <c r="G14" s="3"/>
      <c r="H14" s="245"/>
      <c r="I14" s="3"/>
      <c r="J14" s="232"/>
      <c r="K14" s="3"/>
      <c r="L14" s="245"/>
      <c r="M14" s="240"/>
      <c r="N14" s="231"/>
      <c r="O14" s="238"/>
      <c r="P14" s="252"/>
      <c r="Q14" s="232"/>
      <c r="R14" s="3"/>
      <c r="S14" s="245"/>
      <c r="T14" s="252"/>
      <c r="U14" s="232"/>
      <c r="V14" s="3"/>
      <c r="W14" s="245"/>
    </row>
    <row r="15" spans="1:23" ht="15" customHeight="1" x14ac:dyDescent="0.2">
      <c r="A15" s="235" t="s">
        <v>117</v>
      </c>
      <c r="B15" s="240">
        <f>INDEX(Alo_WB,MATCH(STRG!$G$1,Alo_Region,0)+MATCH(ALO_SvB!$A15,Alo_Merkmal,0)-1,MATCH(ALO_SvB!$B$8,Alo_Staat,0)+MATCH(STRG!$L$1,Alo_BM,0)-1)</f>
        <v>4624</v>
      </c>
      <c r="C15" s="231">
        <f>IF(ISERROR(INDEX(Alo_WB,MATCH(STRG!$G$1,Alo_Region,0)+MATCH(ALO_SvB!A15,Alo_Merkmal,0)-1,MATCH(ALO_SvB!$B$8,Alo_Staat,0)+MATCH(STRG!$L$1,Alo_BM,0)-1)-INDEX(Alo_WB,MATCH(STRG!$G$1,Alo_Region,0)+MATCH(ALO_SvB!A15,Alo_Merkmal,0)-1,MATCH(ALO_SvB!$B$8,Alo_Staat,0)+MATCH(STRG!$L$1,Alo_BM,0))),"X",INDEX(Alo_WB,MATCH(STRG!$G$1,Alo_Region,0)+MATCH(ALO_SvB!A15,Alo_Merkmal,0)-1,MATCH(ALO_SvB!$B$8,Alo_Staat,0)+MATCH(STRG!$L$1,Alo_BM,0)-1)-INDEX(Alo_WB,MATCH(STRG!$G$1,Alo_Region,0)+MATCH(ALO_SvB!A15,Alo_Merkmal,0)-1,MATCH(ALO_SvB!$B$8,Alo_Staat,0)+MATCH(STRG!$L$1,Alo_BM,0)))</f>
        <v>-465</v>
      </c>
      <c r="D15" s="238">
        <f>IF(ISERROR(C15/INDEX(Alo_WB,MATCH(STRG!$G$1,Alo_Region,0)+MATCH(ALO_SvB!A15,Alo_Merkmal,0)-1,MATCH(ALO_SvB!$B$8,Alo_Staat,0)+MATCH(STRG!$L$1,Alo_BM,0))*100),"X",C15/INDEX(Alo_WB,MATCH(STRG!$G$1,Alo_Region,0)+MATCH(ALO_SvB!A15,Alo_Merkmal,0)-1,MATCH(ALO_SvB!$B$8,Alo_Staat,0)+MATCH(STRG!$L$1,Alo_BM,0))*100)</f>
        <v>-9.1373550795834149</v>
      </c>
      <c r="E15" s="3">
        <f>INDEX(Alo_WB,MATCH(STRG!$G$1,Alo_Region,0)+MATCH(ALO_SvB!$A15,Alo_Merkmal,0)-1,MATCH(ALO_SvB!$E$9,Alo_Staat,0)+MATCH(STRG!$L$1,Alo_BM,0)-1)</f>
        <v>15</v>
      </c>
      <c r="F15" s="232">
        <f t="shared" ref="F15:F26" si="0">IF(ISERROR(E15/B15*100),"X",E15/B15*100)</f>
        <v>0.32439446366782004</v>
      </c>
      <c r="G15" s="3">
        <f>IF(ISERROR(INDEX(Alo_WB,MATCH(STRG!$G$1,Alo_Region,0)+MATCH(ALO_SvB!A15,Alo_Merkmal,0)-1,MATCH(ALO_SvB!$E$9,Alo_Staat,0)+MATCH(STRG!$L$1,Alo_BM,0)-1)-INDEX(Alo_WB,MATCH(STRG!$G$1,Alo_Region,0)+MATCH(ALO_SvB!A15,Alo_Merkmal,0)-1,MATCH(ALO_SvB!$E$9,Alo_Staat,0)+MATCH(STRG!$L$1,Alo_BM,0))),"X",INDEX(Alo_WB,MATCH(STRG!$G$1,Alo_Region,0)+MATCH(ALO_SvB!A15,Alo_Merkmal,0)-1,MATCH(ALO_SvB!$E$9,Alo_Staat,0)+MATCH(STRG!$L$1,Alo_BM,0)-1)-INDEX(Alo_WB,MATCH(STRG!$G$1,Alo_Region,0)+MATCH(ALO_SvB!A15,Alo_Merkmal,0)-1,MATCH(ALO_SvB!$E$9,Alo_Staat,0)+MATCH(STRG!$L$1,Alo_BM,0)))</f>
        <v>1</v>
      </c>
      <c r="H15" s="245">
        <f>IF(ISERROR(G15/INDEX(Alo_WB,MATCH(STRG!$G$1,Alo_Region,0)+MATCH(ALO_SvB!A15,Alo_Merkmal,0)-1,MATCH(ALO_SvB!$E$9,Alo_Staat,0)+MATCH(STRG!$L$1,Alo_BM,0))*100),"X",G15/INDEX(Alo_WB,MATCH(STRG!$G$1,Alo_Region,0)+MATCH(ALO_SvB!A15,Alo_Merkmal,0)-1,MATCH(ALO_SvB!$E$9,Alo_Staat,0)+MATCH(STRG!$L$1,Alo_BM,0))*100)</f>
        <v>7.1428571428571423</v>
      </c>
      <c r="I15" s="3">
        <f>INDEX(Alo_WB,MATCH(STRG!$G$1,Alo_Region,0)+MATCH(ALO_SvB!$A15,Alo_Merkmal,0)-1,MATCH(ALO_SvB!$I$9,Alo_Staat,0)+MATCH(STRG!$L$1,Alo_BM,0)-1)</f>
        <v>9</v>
      </c>
      <c r="J15" s="232">
        <f t="shared" ref="J15:J26" si="1">IF(ISERROR(I15/B15*100),"X",I15/B15*100)</f>
        <v>0.19463667820069203</v>
      </c>
      <c r="K15" s="3">
        <f>IF(ISERROR(INDEX(Alo_WB,MATCH(STRG!$G$1,Alo_Region,0)+MATCH(ALO_SvB!A15,Alo_Merkmal,0)-1,MATCH(ALO_SvB!$I$9,Alo_Staat,0)+MATCH(STRG!$L$1,Alo_BM,0)-1)-INDEX(Alo_WB,MATCH(STRG!$G$1,Alo_Region,0)+MATCH(ALO_SvB!A15,Alo_Merkmal,0)-1,MATCH(ALO_SvB!$I$9,Alo_Staat,0)+MATCH(STRG!$L$1,Alo_BM,0))),"X",INDEX(Alo_WB,MATCH(STRG!$G$1,Alo_Region,0)+MATCH(ALO_SvB!A15,Alo_Merkmal,0)-1,MATCH(ALO_SvB!$I$9,Alo_Staat,0)+MATCH(STRG!$L$1,Alo_BM,0)-1)-INDEX(Alo_WB,MATCH(STRG!$G$1,Alo_Region,0)+MATCH(ALO_SvB!A15,Alo_Merkmal,0)-1,MATCH(ALO_SvB!$I$9,Alo_Staat,0)+MATCH(STRG!$L$1,Alo_BM,0)))</f>
        <v>1</v>
      </c>
      <c r="L15" s="245">
        <f>IF(ISERROR(K15/INDEX(Alo_WB,MATCH(STRG!$G$1,Alo_Region,0)+MATCH(ALO_SvB!A15,Alo_Merkmal,0)-1,MATCH(ALO_SvB!$I$9,Alo_Staat,0)+MATCH(STRG!$L$1,Alo_BM,0))*100),"X",K15/INDEX(Alo_WB,MATCH(STRG!$G$1,Alo_Region,0)+MATCH(ALO_SvB!A15,Alo_Merkmal,0)-1,MATCH(ALO_SvB!$I$9,Alo_Staat,0)+MATCH(STRG!$L$1,Alo_BM,0))*100)</f>
        <v>12.5</v>
      </c>
      <c r="M15" s="240">
        <f>INDEX(SvB_B_WB,MATCH(STRG!$I$1,SvB_B_Region,0)+MATCH($A15,SvB_B_Sektor,0)-1,MATCH("Gesamt",SvB_B_Staat,0)+MATCH(ALO_SvB!$M$10,SvB_B_BM,0)-1)</f>
        <v>61508</v>
      </c>
      <c r="N15" s="231">
        <f>INDEX(SvB_B_WB,MATCH(STRG!$I$1,SvB_B_Region,0)+MATCH($A15,SvB_B_Sektor,0)-1,MATCH("Gesamt",SvB_B_Staat,0)+MATCH("Abw. abs. VJM",SvB_B_BM,0)-1)</f>
        <v>879</v>
      </c>
      <c r="O15" s="238">
        <f>INDEX(SvB_B_WB,MATCH(STRG!$I$1,SvB_B_Region,0)+MATCH($A15,SvB_B_Sektor,0)-1,MATCH("Gesamt",SvB_B_Staat,0)+MATCH("Abw. rel. VJM",SvB_B_BM,0)-1)</f>
        <v>1.4498012501999999</v>
      </c>
      <c r="P15" s="252">
        <f>INDEX(SvB_B_WB,MATCH(STRG!$I$1,SvB_B_Region,0)+MATCH($A15,SvB_B_Sektor,0)-1,MATCH("152 Polen",SvB_B_Staat,0)+MATCH(ALO_SvB!$M$10,SvB_B_BM,0)-1)</f>
        <v>721</v>
      </c>
      <c r="Q15" s="232">
        <f t="shared" ref="Q15:Q26" si="2">IF(ISERROR(P15/M15*100),"X",P15/M15*100)</f>
        <v>1.1722052415945892</v>
      </c>
      <c r="R15" s="3">
        <f>INDEX(SvB_B_WB,MATCH(STRG!$I$1,SvB_B_Region,0)+MATCH($A15,SvB_B_Sektor,0)-1,MATCH("152 Polen",SvB_B_Staat,0)+MATCH("Abw. abs. VJM",SvB_B_BM,0)-1)</f>
        <v>78</v>
      </c>
      <c r="S15" s="245">
        <f>INDEX(SvB_B_WB,MATCH(STRG!$I$1,SvB_B_Region,0)+MATCH($A15,SvB_B_Sektor,0)-1,MATCH("152 Polen",SvB_B_Staat,0)+MATCH("Abw. rel. VJM",SvB_B_BM,0)-1)</f>
        <v>12.130637636099999</v>
      </c>
      <c r="T15" s="252">
        <f>INDEX(SvB_B_WB,MATCH(STRG!$I$1,SvB_B_Region,0)+MATCH($A15,SvB_B_Sektor,0)-1,MATCH("164 Tschechien",SvB_B_Staat,0)+MATCH(ALO_SvB!$M$10,SvB_B_BM,0)-1)</f>
        <v>233</v>
      </c>
      <c r="U15" s="232">
        <f t="shared" ref="U15:U20" si="3">IF(ISERROR(T15/M15*100),"X",T15/M15*100)</f>
        <v>0.37881251219353579</v>
      </c>
      <c r="V15" s="3">
        <f>INDEX(SvB_B_WB,MATCH(STRG!$I$1,SvB_B_Region,0)+MATCH($A15,SvB_B_Sektor,0)-1,MATCH("164 Tschechien",SvB_B_Staat,0)+MATCH("Abw. abs. VJM",SvB_B_BM,0)-1)</f>
        <v>62</v>
      </c>
      <c r="W15" s="245">
        <f>INDEX(SvB_B_WB,MATCH(STRG!$I$1,SvB_B_Region,0)+MATCH($A15,SvB_B_Sektor,0)-1,MATCH("164 Tschechien",SvB_B_Staat,0)+MATCH("Abw. rel. VJM",SvB_B_BM,0)-1)</f>
        <v>36.257309941499997</v>
      </c>
    </row>
    <row r="16" spans="1:23" ht="15" customHeight="1" x14ac:dyDescent="0.2">
      <c r="A16" s="235" t="s">
        <v>116</v>
      </c>
      <c r="B16" s="240">
        <f>INDEX(Alo_WB,MATCH(STRG!$G$1,Alo_Region,0)+MATCH(ALO_SvB!$A16,Alo_Merkmal,0)-1,MATCH(ALO_SvB!$B$8,Alo_Staat,0)+MATCH(STRG!$L$1,Alo_BM,0)-1)</f>
        <v>4265</v>
      </c>
      <c r="C16" s="231">
        <f>IF(ISERROR(INDEX(Alo_WB,MATCH(STRG!$G$1,Alo_Region,0)+MATCH(ALO_SvB!A16,Alo_Merkmal,0)-1,MATCH(ALO_SvB!$B$8,Alo_Staat,0)+MATCH(STRG!$L$1,Alo_BM,0)-1)-INDEX(Alo_WB,MATCH(STRG!$G$1,Alo_Region,0)+MATCH(ALO_SvB!A16,Alo_Merkmal,0)-1,MATCH(ALO_SvB!$B$8,Alo_Staat,0)+MATCH(STRG!$L$1,Alo_BM,0))),"X",INDEX(Alo_WB,MATCH(STRG!$G$1,Alo_Region,0)+MATCH(ALO_SvB!A16,Alo_Merkmal,0)-1,MATCH(ALO_SvB!$B$8,Alo_Staat,0)+MATCH(STRG!$L$1,Alo_BM,0)-1)-INDEX(Alo_WB,MATCH(STRG!$G$1,Alo_Region,0)+MATCH(ALO_SvB!A16,Alo_Merkmal,0)-1,MATCH(ALO_SvB!$B$8,Alo_Staat,0)+MATCH(STRG!$L$1,Alo_BM,0)))</f>
        <v>-164</v>
      </c>
      <c r="D16" s="238">
        <f>IF(ISERROR(C16/INDEX(Alo_WB,MATCH(STRG!$G$1,Alo_Region,0)+MATCH(ALO_SvB!A16,Alo_Merkmal,0)-1,MATCH(ALO_SvB!$B$8,Alo_Staat,0)+MATCH(STRG!$L$1,Alo_BM,0))*100),"X",C16/INDEX(Alo_WB,MATCH(STRG!$G$1,Alo_Region,0)+MATCH(ALO_SvB!A16,Alo_Merkmal,0)-1,MATCH(ALO_SvB!$B$8,Alo_Staat,0)+MATCH(STRG!$L$1,Alo_BM,0))*100)</f>
        <v>-3.7028674644389254</v>
      </c>
      <c r="E16" s="3">
        <f>INDEX(Alo_WB,MATCH(STRG!$G$1,Alo_Region,0)+MATCH(ALO_SvB!$A16,Alo_Merkmal,0)-1,MATCH(ALO_SvB!$E$9,Alo_Staat,0)+MATCH(STRG!$L$1,Alo_BM,0)-1)</f>
        <v>27</v>
      </c>
      <c r="F16" s="232">
        <f t="shared" si="0"/>
        <v>0.63305978898007031</v>
      </c>
      <c r="G16" s="3">
        <f>IF(ISERROR(INDEX(Alo_WB,MATCH(STRG!$G$1,Alo_Region,0)+MATCH(ALO_SvB!A16,Alo_Merkmal,0)-1,MATCH(ALO_SvB!$E$9,Alo_Staat,0)+MATCH(STRG!$L$1,Alo_BM,0)-1)-INDEX(Alo_WB,MATCH(STRG!$G$1,Alo_Region,0)+MATCH(ALO_SvB!A16,Alo_Merkmal,0)-1,MATCH(ALO_SvB!$E$9,Alo_Staat,0)+MATCH(STRG!$L$1,Alo_BM,0))),"X",INDEX(Alo_WB,MATCH(STRG!$G$1,Alo_Region,0)+MATCH(ALO_SvB!A16,Alo_Merkmal,0)-1,MATCH(ALO_SvB!$E$9,Alo_Staat,0)+MATCH(STRG!$L$1,Alo_BM,0)-1)-INDEX(Alo_WB,MATCH(STRG!$G$1,Alo_Region,0)+MATCH(ALO_SvB!A16,Alo_Merkmal,0)-1,MATCH(ALO_SvB!$E$9,Alo_Staat,0)+MATCH(STRG!$L$1,Alo_BM,0)))</f>
        <v>7</v>
      </c>
      <c r="H16" s="245">
        <f>IF(ISERROR(G16/INDEX(Alo_WB,MATCH(STRG!$G$1,Alo_Region,0)+MATCH(ALO_SvB!A16,Alo_Merkmal,0)-1,MATCH(ALO_SvB!$E$9,Alo_Staat,0)+MATCH(STRG!$L$1,Alo_BM,0))*100),"X",G16/INDEX(Alo_WB,MATCH(STRG!$G$1,Alo_Region,0)+MATCH(ALO_SvB!A16,Alo_Merkmal,0)-1,MATCH(ALO_SvB!$E$9,Alo_Staat,0)+MATCH(STRG!$L$1,Alo_BM,0))*100)</f>
        <v>35</v>
      </c>
      <c r="I16" s="3">
        <f>INDEX(Alo_WB,MATCH(STRG!$G$1,Alo_Region,0)+MATCH(ALO_SvB!$A16,Alo_Merkmal,0)-1,MATCH(ALO_SvB!$I$9,Alo_Staat,0)+MATCH(STRG!$L$1,Alo_BM,0)-1)</f>
        <v>29</v>
      </c>
      <c r="J16" s="232">
        <f>IF(ISERROR(I16/B16*100),"X",I16/B16*100)</f>
        <v>0.6799531066822978</v>
      </c>
      <c r="K16" s="3">
        <f>IF(ISERROR(INDEX(Alo_WB,MATCH(STRG!$G$1,Alo_Region,0)+MATCH(ALO_SvB!A16,Alo_Merkmal,0)-1,MATCH(ALO_SvB!$I$9,Alo_Staat,0)+MATCH(STRG!$L$1,Alo_BM,0)-1)-INDEX(Alo_WB,MATCH(STRG!$G$1,Alo_Region,0)+MATCH(ALO_SvB!A16,Alo_Merkmal,0)-1,MATCH(ALO_SvB!$I$9,Alo_Staat,0)+MATCH(STRG!$L$1,Alo_BM,0))),"X",INDEX(Alo_WB,MATCH(STRG!$G$1,Alo_Region,0)+MATCH(ALO_SvB!A16,Alo_Merkmal,0)-1,MATCH(ALO_SvB!$I$9,Alo_Staat,0)+MATCH(STRG!$L$1,Alo_BM,0)-1)-INDEX(Alo_WB,MATCH(STRG!$G$1,Alo_Region,0)+MATCH(ALO_SvB!A16,Alo_Merkmal,0)-1,MATCH(ALO_SvB!$I$9,Alo_Staat,0)+MATCH(STRG!$L$1,Alo_BM,0)))</f>
        <v>-1</v>
      </c>
      <c r="L16" s="245">
        <f>IF(ISERROR(K16/INDEX(Alo_WB,MATCH(STRG!$G$1,Alo_Region,0)+MATCH(ALO_SvB!A16,Alo_Merkmal,0)-1,MATCH(ALO_SvB!$I$9,Alo_Staat,0)+MATCH(STRG!$L$1,Alo_BM,0))*100),"X",K16/INDEX(Alo_WB,MATCH(STRG!$G$1,Alo_Region,0)+MATCH(ALO_SvB!A16,Alo_Merkmal,0)-1,MATCH(ALO_SvB!$I$9,Alo_Staat,0)+MATCH(STRG!$L$1,Alo_BM,0))*100)</f>
        <v>-3.3333333333333335</v>
      </c>
      <c r="M16" s="240">
        <f>INDEX(SvB_B_WB,MATCH(STRG!$I$1,SvB_B_Region,0)+MATCH($A16,SvB_B_Sektor,0)-1,MATCH("Gesamt",SvB_B_Staat,0)+MATCH(ALO_SvB!$M$10,SvB_B_BM,0)-1)</f>
        <v>73628</v>
      </c>
      <c r="N16" s="231">
        <f>INDEX(SvB_B_WB,MATCH(STRG!$I$1,SvB_B_Region,0)+MATCH($A16,SvB_B_Sektor,0)-1,MATCH("Gesamt",SvB_B_Staat,0)+MATCH("Abw. abs. VJM",SvB_B_BM,0)-1)</f>
        <v>2390</v>
      </c>
      <c r="O16" s="238">
        <f>INDEX(SvB_B_WB,MATCH(STRG!$I$1,SvB_B_Region,0)+MATCH($A16,SvB_B_Sektor,0)-1,MATCH("Gesamt",SvB_B_Staat,0)+MATCH("Abw. rel. VJM",SvB_B_BM,0)-1)</f>
        <v>3.3549510093000001</v>
      </c>
      <c r="P16" s="252">
        <f>INDEX(SvB_B_WB,MATCH(STRG!$I$1,SvB_B_Region,0)+MATCH($A16,SvB_B_Sektor,0)-1,MATCH("152 Polen",SvB_B_Staat,0)+MATCH(ALO_SvB!$M$10,SvB_B_BM,0)-1)</f>
        <v>356</v>
      </c>
      <c r="Q16" s="232">
        <f t="shared" si="2"/>
        <v>0.4835117075025806</v>
      </c>
      <c r="R16" s="3">
        <f>INDEX(SvB_B_WB,MATCH(STRG!$I$1,SvB_B_Region,0)+MATCH($A16,SvB_B_Sektor,0)-1,MATCH("152 Polen",SvB_B_Staat,0)+MATCH("Abw. abs. VJM",SvB_B_BM,0)-1)</f>
        <v>51</v>
      </c>
      <c r="S16" s="245">
        <f>INDEX(SvB_B_WB,MATCH(STRG!$I$1,SvB_B_Region,0)+MATCH($A16,SvB_B_Sektor,0)-1,MATCH("152 Polen",SvB_B_Staat,0)+MATCH("Abw. rel. VJM",SvB_B_BM,0)-1)</f>
        <v>16.7213114754</v>
      </c>
      <c r="T16" s="252">
        <f>INDEX(SvB_B_WB,MATCH(STRG!$I$1,SvB_B_Region,0)+MATCH($A16,SvB_B_Sektor,0)-1,MATCH("164 Tschechien",SvB_B_Staat,0)+MATCH(ALO_SvB!$M$10,SvB_B_BM,0)-1)</f>
        <v>572</v>
      </c>
      <c r="U16" s="232">
        <f t="shared" si="3"/>
        <v>0.77687836149291034</v>
      </c>
      <c r="V16" s="3">
        <f>INDEX(SvB_B_WB,MATCH(STRG!$I$1,SvB_B_Region,0)+MATCH($A16,SvB_B_Sektor,0)-1,MATCH("164 Tschechien",SvB_B_Staat,0)+MATCH("Abw. abs. VJM",SvB_B_BM,0)-1)</f>
        <v>27</v>
      </c>
      <c r="W16" s="245">
        <f>INDEX(SvB_B_WB,MATCH(STRG!$I$1,SvB_B_Region,0)+MATCH($A16,SvB_B_Sektor,0)-1,MATCH("164 Tschechien",SvB_B_Staat,0)+MATCH("Abw. rel. VJM",SvB_B_BM,0)-1)</f>
        <v>4.9541284403999999</v>
      </c>
    </row>
    <row r="17" spans="1:23" ht="15" customHeight="1" x14ac:dyDescent="0.2">
      <c r="A17" s="235" t="s">
        <v>115</v>
      </c>
      <c r="B17" s="240">
        <f>INDEX(Alo_WB,MATCH(STRG!$G$1,Alo_Region,0)+MATCH(ALO_SvB!$A17,Alo_Merkmal,0)-1,MATCH(ALO_SvB!$B$8,Alo_Staat,0)+MATCH(STRG!$L$1,Alo_BM,0)-1)</f>
        <v>4305</v>
      </c>
      <c r="C17" s="231">
        <f>IF(ISERROR(INDEX(Alo_WB,MATCH(STRG!$G$1,Alo_Region,0)+MATCH(ALO_SvB!A17,Alo_Merkmal,0)-1,MATCH(ALO_SvB!$B$8,Alo_Staat,0)+MATCH(STRG!$L$1,Alo_BM,0)-1)-INDEX(Alo_WB,MATCH(STRG!$G$1,Alo_Region,0)+MATCH(ALO_SvB!A17,Alo_Merkmal,0)-1,MATCH(ALO_SvB!$B$8,Alo_Staat,0)+MATCH(STRG!$L$1,Alo_BM,0))),"X",INDEX(Alo_WB,MATCH(STRG!$G$1,Alo_Region,0)+MATCH(ALO_SvB!A17,Alo_Merkmal,0)-1,MATCH(ALO_SvB!$B$8,Alo_Staat,0)+MATCH(STRG!$L$1,Alo_BM,0)-1)-INDEX(Alo_WB,MATCH(STRG!$G$1,Alo_Region,0)+MATCH(ALO_SvB!A17,Alo_Merkmal,0)-1,MATCH(ALO_SvB!$B$8,Alo_Staat,0)+MATCH(STRG!$L$1,Alo_BM,0)))</f>
        <v>-403</v>
      </c>
      <c r="D17" s="238">
        <f>IF(ISERROR(C17/INDEX(Alo_WB,MATCH(STRG!$G$1,Alo_Region,0)+MATCH(ALO_SvB!A17,Alo_Merkmal,0)-1,MATCH(ALO_SvB!$B$8,Alo_Staat,0)+MATCH(STRG!$L$1,Alo_BM,0))*100),"X",C17/INDEX(Alo_WB,MATCH(STRG!$G$1,Alo_Region,0)+MATCH(ALO_SvB!A17,Alo_Merkmal,0)-1,MATCH(ALO_SvB!$B$8,Alo_Staat,0)+MATCH(STRG!$L$1,Alo_BM,0))*100)</f>
        <v>-8.5598980458793541</v>
      </c>
      <c r="E17" s="3">
        <f>INDEX(Alo_WB,MATCH(STRG!$G$1,Alo_Region,0)+MATCH(ALO_SvB!$A17,Alo_Merkmal,0)-1,MATCH(ALO_SvB!$E$9,Alo_Staat,0)+MATCH(STRG!$L$1,Alo_BM,0)-1)</f>
        <v>23</v>
      </c>
      <c r="F17" s="232">
        <f t="shared" si="0"/>
        <v>0.53426248548199773</v>
      </c>
      <c r="G17" s="3">
        <f>IF(ISERROR(INDEX(Alo_WB,MATCH(STRG!$G$1,Alo_Region,0)+MATCH(ALO_SvB!A17,Alo_Merkmal,0)-1,MATCH(ALO_SvB!$E$9,Alo_Staat,0)+MATCH(STRG!$L$1,Alo_BM,0)-1)-INDEX(Alo_WB,MATCH(STRG!$G$1,Alo_Region,0)+MATCH(ALO_SvB!A17,Alo_Merkmal,0)-1,MATCH(ALO_SvB!$E$9,Alo_Staat,0)+MATCH(STRG!$L$1,Alo_BM,0))),"X",INDEX(Alo_WB,MATCH(STRG!$G$1,Alo_Region,0)+MATCH(ALO_SvB!A17,Alo_Merkmal,0)-1,MATCH(ALO_SvB!$E$9,Alo_Staat,0)+MATCH(STRG!$L$1,Alo_BM,0)-1)-INDEX(Alo_WB,MATCH(STRG!$G$1,Alo_Region,0)+MATCH(ALO_SvB!A17,Alo_Merkmal,0)-1,MATCH(ALO_SvB!$E$9,Alo_Staat,0)+MATCH(STRG!$L$1,Alo_BM,0)))</f>
        <v>1</v>
      </c>
      <c r="H17" s="245">
        <f>IF(ISERROR(G17/INDEX(Alo_WB,MATCH(STRG!$G$1,Alo_Region,0)+MATCH(ALO_SvB!A17,Alo_Merkmal,0)-1,MATCH(ALO_SvB!$E$9,Alo_Staat,0)+MATCH(STRG!$L$1,Alo_BM,0))*100),"X",G17/INDEX(Alo_WB,MATCH(STRG!$G$1,Alo_Region,0)+MATCH(ALO_SvB!A17,Alo_Merkmal,0)-1,MATCH(ALO_SvB!$E$9,Alo_Staat,0)+MATCH(STRG!$L$1,Alo_BM,0))*100)</f>
        <v>4.5454545454545459</v>
      </c>
      <c r="I17" s="3">
        <f>INDEX(Alo_WB,MATCH(STRG!$G$1,Alo_Region,0)+MATCH(ALO_SvB!$A17,Alo_Merkmal,0)-1,MATCH(ALO_SvB!$I$9,Alo_Staat,0)+MATCH(STRG!$L$1,Alo_BM,0)-1)</f>
        <v>11</v>
      </c>
      <c r="J17" s="232">
        <f t="shared" si="1"/>
        <v>0.25551684088269455</v>
      </c>
      <c r="K17" s="3">
        <f>IF(ISERROR(INDEX(Alo_WB,MATCH(STRG!$G$1,Alo_Region,0)+MATCH(ALO_SvB!A17,Alo_Merkmal,0)-1,MATCH(ALO_SvB!$I$9,Alo_Staat,0)+MATCH(STRG!$L$1,Alo_BM,0)-1)-INDEX(Alo_WB,MATCH(STRG!$G$1,Alo_Region,0)+MATCH(ALO_SvB!A17,Alo_Merkmal,0)-1,MATCH(ALO_SvB!$I$9,Alo_Staat,0)+MATCH(STRG!$L$1,Alo_BM,0))),"X",INDEX(Alo_WB,MATCH(STRG!$G$1,Alo_Region,0)+MATCH(ALO_SvB!A17,Alo_Merkmal,0)-1,MATCH(ALO_SvB!$I$9,Alo_Staat,0)+MATCH(STRG!$L$1,Alo_BM,0)-1)-INDEX(Alo_WB,MATCH(STRG!$G$1,Alo_Region,0)+MATCH(ALO_SvB!A17,Alo_Merkmal,0)-1,MATCH(ALO_SvB!$I$9,Alo_Staat,0)+MATCH(STRG!$L$1,Alo_BM,0)))</f>
        <v>3</v>
      </c>
      <c r="L17" s="245">
        <f>IF(ISERROR(K17/INDEX(Alo_WB,MATCH(STRG!$G$1,Alo_Region,0)+MATCH(ALO_SvB!A17,Alo_Merkmal,0)-1,MATCH(ALO_SvB!$I$9,Alo_Staat,0)+MATCH(STRG!$L$1,Alo_BM,0))*100),"X",K17/INDEX(Alo_WB,MATCH(STRG!$G$1,Alo_Region,0)+MATCH(ALO_SvB!A17,Alo_Merkmal,0)-1,MATCH(ALO_SvB!$I$9,Alo_Staat,0)+MATCH(STRG!$L$1,Alo_BM,0))*100)</f>
        <v>37.5</v>
      </c>
      <c r="M17" s="240">
        <f>INDEX(SvB_B_WB,MATCH(STRG!$I$1,SvB_B_Region,0)+MATCH($A17,SvB_B_Sektor,0)-1,MATCH("Gesamt",SvB_B_Staat,0)+MATCH(ALO_SvB!$M$10,SvB_B_BM,0)-1)</f>
        <v>92141</v>
      </c>
      <c r="N17" s="231">
        <f>INDEX(SvB_B_WB,MATCH(STRG!$I$1,SvB_B_Region,0)+MATCH($A17,SvB_B_Sektor,0)-1,MATCH("Gesamt",SvB_B_Staat,0)+MATCH("Abw. abs. VJM",SvB_B_BM,0)-1)</f>
        <v>2347</v>
      </c>
      <c r="O17" s="238">
        <f>INDEX(SvB_B_WB,MATCH(STRG!$I$1,SvB_B_Region,0)+MATCH($A17,SvB_B_Sektor,0)-1,MATCH("Gesamt",SvB_B_Staat,0)+MATCH("Abw. rel. VJM",SvB_B_BM,0)-1)</f>
        <v>2.6137603849</v>
      </c>
      <c r="P17" s="252">
        <f>INDEX(SvB_B_WB,MATCH(STRG!$I$1,SvB_B_Region,0)+MATCH($A17,SvB_B_Sektor,0)-1,MATCH("152 Polen",SvB_B_Staat,0)+MATCH(ALO_SvB!$M$10,SvB_B_BM,0)-1)</f>
        <v>192</v>
      </c>
      <c r="Q17" s="232">
        <f t="shared" si="2"/>
        <v>0.20837629285551493</v>
      </c>
      <c r="R17" s="3">
        <f>INDEX(SvB_B_WB,MATCH(STRG!$I$1,SvB_B_Region,0)+MATCH($A17,SvB_B_Sektor,0)-1,MATCH("152 Polen",SvB_B_Staat,0)+MATCH("Abw. abs. VJM",SvB_B_BM,0)-1)</f>
        <v>8</v>
      </c>
      <c r="S17" s="245">
        <f>INDEX(SvB_B_WB,MATCH(STRG!$I$1,SvB_B_Region,0)+MATCH($A17,SvB_B_Sektor,0)-1,MATCH("152 Polen",SvB_B_Staat,0)+MATCH("Abw. rel. VJM",SvB_B_BM,0)-1)</f>
        <v>4.3478260869999996</v>
      </c>
      <c r="T17" s="252">
        <f>INDEX(SvB_B_WB,MATCH(STRG!$I$1,SvB_B_Region,0)+MATCH($A17,SvB_B_Sektor,0)-1,MATCH("164 Tschechien",SvB_B_Staat,0)+MATCH(ALO_SvB!$M$10,SvB_B_BM,0)-1)</f>
        <v>129</v>
      </c>
      <c r="U17" s="232">
        <f t="shared" si="3"/>
        <v>0.14000282176229908</v>
      </c>
      <c r="V17" s="3">
        <f>INDEX(SvB_B_WB,MATCH(STRG!$I$1,SvB_B_Region,0)+MATCH($A17,SvB_B_Sektor,0)-1,MATCH("164 Tschechien",SvB_B_Staat,0)+MATCH("Abw. abs. VJM",SvB_B_BM,0)-1)</f>
        <v>26</v>
      </c>
      <c r="W17" s="245">
        <f>INDEX(SvB_B_WB,MATCH(STRG!$I$1,SvB_B_Region,0)+MATCH($A17,SvB_B_Sektor,0)-1,MATCH("164 Tschechien",SvB_B_Staat,0)+MATCH("Abw. rel. VJM",SvB_B_BM,0)-1)</f>
        <v>25.242718446600001</v>
      </c>
    </row>
    <row r="18" spans="1:23" ht="15" customHeight="1" x14ac:dyDescent="0.2">
      <c r="A18" s="235" t="s">
        <v>114</v>
      </c>
      <c r="B18" s="240">
        <f>INDEX(Alo_WB,MATCH(STRG!$G$1,Alo_Region,0)+MATCH(ALO_SvB!$A18,Alo_Merkmal,0)-1,MATCH(ALO_SvB!$B$8,Alo_Staat,0)+MATCH(STRG!$L$1,Alo_BM,0)-1)</f>
        <v>682</v>
      </c>
      <c r="C18" s="231">
        <f>IF(ISERROR(INDEX(Alo_WB,MATCH(STRG!$G$1,Alo_Region,0)+MATCH(ALO_SvB!A18,Alo_Merkmal,0)-1,MATCH(ALO_SvB!$B$8,Alo_Staat,0)+MATCH(STRG!$L$1,Alo_BM,0)-1)-INDEX(Alo_WB,MATCH(STRG!$G$1,Alo_Region,0)+MATCH(ALO_SvB!A18,Alo_Merkmal,0)-1,MATCH(ALO_SvB!$B$8,Alo_Staat,0)+MATCH(STRG!$L$1,Alo_BM,0))),"X",INDEX(Alo_WB,MATCH(STRG!$G$1,Alo_Region,0)+MATCH(ALO_SvB!A18,Alo_Merkmal,0)-1,MATCH(ALO_SvB!$B$8,Alo_Staat,0)+MATCH(STRG!$L$1,Alo_BM,0)-1)-INDEX(Alo_WB,MATCH(STRG!$G$1,Alo_Region,0)+MATCH(ALO_SvB!A18,Alo_Merkmal,0)-1,MATCH(ALO_SvB!$B$8,Alo_Staat,0)+MATCH(STRG!$L$1,Alo_BM,0)))</f>
        <v>-31</v>
      </c>
      <c r="D18" s="238">
        <f>IF(ISERROR(C18/INDEX(Alo_WB,MATCH(STRG!$G$1,Alo_Region,0)+MATCH(ALO_SvB!A18,Alo_Merkmal,0)-1,MATCH(ALO_SvB!$B$8,Alo_Staat,0)+MATCH(STRG!$L$1,Alo_BM,0))*100),"X",C18/INDEX(Alo_WB,MATCH(STRG!$G$1,Alo_Region,0)+MATCH(ALO_SvB!A18,Alo_Merkmal,0)-1,MATCH(ALO_SvB!$B$8,Alo_Staat,0)+MATCH(STRG!$L$1,Alo_BM,0))*100)</f>
        <v>-4.3478260869565215</v>
      </c>
      <c r="E18" s="3" t="str">
        <f>INDEX(Alo_WB,MATCH(STRG!$G$1,Alo_Region,0)+MATCH(ALO_SvB!$A18,Alo_Merkmal,0)-1,MATCH(ALO_SvB!$E$9,Alo_Staat,0)+MATCH(STRG!$L$1,Alo_BM,0)-1)</f>
        <v>*</v>
      </c>
      <c r="F18" s="232" t="str">
        <f t="shared" si="0"/>
        <v>X</v>
      </c>
      <c r="G18" s="3" t="str">
        <f>IF(ISERROR(INDEX(Alo_WB,MATCH(STRG!$G$1,Alo_Region,0)+MATCH(ALO_SvB!A18,Alo_Merkmal,0)-1,MATCH(ALO_SvB!$E$9,Alo_Staat,0)+MATCH(STRG!$L$1,Alo_BM,0)-1)-INDEX(Alo_WB,MATCH(STRG!$G$1,Alo_Region,0)+MATCH(ALO_SvB!A18,Alo_Merkmal,0)-1,MATCH(ALO_SvB!$E$9,Alo_Staat,0)+MATCH(STRG!$L$1,Alo_BM,0))),"X",INDEX(Alo_WB,MATCH(STRG!$G$1,Alo_Region,0)+MATCH(ALO_SvB!A18,Alo_Merkmal,0)-1,MATCH(ALO_SvB!$E$9,Alo_Staat,0)+MATCH(STRG!$L$1,Alo_BM,0)-1)-INDEX(Alo_WB,MATCH(STRG!$G$1,Alo_Region,0)+MATCH(ALO_SvB!A18,Alo_Merkmal,0)-1,MATCH(ALO_SvB!$E$9,Alo_Staat,0)+MATCH(STRG!$L$1,Alo_BM,0)))</f>
        <v>X</v>
      </c>
      <c r="H18" s="245" t="str">
        <f>IF(ISERROR(G18/INDEX(Alo_WB,MATCH(STRG!$G$1,Alo_Region,0)+MATCH(ALO_SvB!A18,Alo_Merkmal,0)-1,MATCH(ALO_SvB!$E$9,Alo_Staat,0)+MATCH(STRG!$L$1,Alo_BM,0))*100),"X",G18/INDEX(Alo_WB,MATCH(STRG!$G$1,Alo_Region,0)+MATCH(ALO_SvB!A18,Alo_Merkmal,0)-1,MATCH(ALO_SvB!$E$9,Alo_Staat,0)+MATCH(STRG!$L$1,Alo_BM,0))*100)</f>
        <v>X</v>
      </c>
      <c r="I18" s="3">
        <f>INDEX(Alo_WB,MATCH(STRG!$G$1,Alo_Region,0)+MATCH(ALO_SvB!$A18,Alo_Merkmal,0)-1,MATCH(ALO_SvB!$I$9,Alo_Staat,0)+MATCH(STRG!$L$1,Alo_BM,0)-1)</f>
        <v>0</v>
      </c>
      <c r="J18" s="232">
        <f t="shared" si="1"/>
        <v>0</v>
      </c>
      <c r="K18" s="3" t="str">
        <f>IF(ISERROR(INDEX(Alo_WB,MATCH(STRG!$G$1,Alo_Region,0)+MATCH(ALO_SvB!A18,Alo_Merkmal,0)-1,MATCH(ALO_SvB!$I$9,Alo_Staat,0)+MATCH(STRG!$L$1,Alo_BM,0)-1)-INDEX(Alo_WB,MATCH(STRG!$G$1,Alo_Region,0)+MATCH(ALO_SvB!A18,Alo_Merkmal,0)-1,MATCH(ALO_SvB!$I$9,Alo_Staat,0)+MATCH(STRG!$L$1,Alo_BM,0))),"X",INDEX(Alo_WB,MATCH(STRG!$G$1,Alo_Region,0)+MATCH(ALO_SvB!A18,Alo_Merkmal,0)-1,MATCH(ALO_SvB!$I$9,Alo_Staat,0)+MATCH(STRG!$L$1,Alo_BM,0)-1)-INDEX(Alo_WB,MATCH(STRG!$G$1,Alo_Region,0)+MATCH(ALO_SvB!A18,Alo_Merkmal,0)-1,MATCH(ALO_SvB!$I$9,Alo_Staat,0)+MATCH(STRG!$L$1,Alo_BM,0)))</f>
        <v>X</v>
      </c>
      <c r="L18" s="245" t="str">
        <f>IF(ISERROR(K18/INDEX(Alo_WB,MATCH(STRG!$G$1,Alo_Region,0)+MATCH(ALO_SvB!A18,Alo_Merkmal,0)-1,MATCH(ALO_SvB!$I$9,Alo_Staat,0)+MATCH(STRG!$L$1,Alo_BM,0))*100),"X",K18/INDEX(Alo_WB,MATCH(STRG!$G$1,Alo_Region,0)+MATCH(ALO_SvB!A18,Alo_Merkmal,0)-1,MATCH(ALO_SvB!$I$9,Alo_Staat,0)+MATCH(STRG!$L$1,Alo_BM,0))*100)</f>
        <v>X</v>
      </c>
      <c r="M18" s="240">
        <f>INDEX(SvB_B_WB,MATCH(STRG!$I$1,SvB_B_Region,0)+MATCH($A18,SvB_B_Sektor,0)-1,MATCH("Gesamt",SvB_B_Staat,0)+MATCH(ALO_SvB!$M$10,SvB_B_BM,0)-1)</f>
        <v>14046</v>
      </c>
      <c r="N18" s="231">
        <f>INDEX(SvB_B_WB,MATCH(STRG!$I$1,SvB_B_Region,0)+MATCH($A18,SvB_B_Sektor,0)-1,MATCH("Gesamt",SvB_B_Staat,0)+MATCH("Abw. abs. VJM",SvB_B_BM,0)-1)</f>
        <v>767</v>
      </c>
      <c r="O18" s="238">
        <f>INDEX(SvB_B_WB,MATCH(STRG!$I$1,SvB_B_Region,0)+MATCH($A18,SvB_B_Sektor,0)-1,MATCH("Gesamt",SvB_B_Staat,0)+MATCH("Abw. rel. VJM",SvB_B_BM,0)-1)</f>
        <v>5.7760373522000004</v>
      </c>
      <c r="P18" s="252">
        <f>INDEX(SvB_B_WB,MATCH(STRG!$I$1,SvB_B_Region,0)+MATCH($A18,SvB_B_Sektor,0)-1,MATCH("152 Polen",SvB_B_Staat,0)+MATCH(ALO_SvB!$M$10,SvB_B_BM,0)-1)</f>
        <v>60</v>
      </c>
      <c r="Q18" s="232">
        <f t="shared" si="2"/>
        <v>0.42716787697565145</v>
      </c>
      <c r="R18" s="3">
        <f>INDEX(SvB_B_WB,MATCH(STRG!$I$1,SvB_B_Region,0)+MATCH($A18,SvB_B_Sektor,0)-1,MATCH("152 Polen",SvB_B_Staat,0)+MATCH("Abw. abs. VJM",SvB_B_BM,0)-1)</f>
        <v>8</v>
      </c>
      <c r="S18" s="245">
        <f>INDEX(SvB_B_WB,MATCH(STRG!$I$1,SvB_B_Region,0)+MATCH($A18,SvB_B_Sektor,0)-1,MATCH("152 Polen",SvB_B_Staat,0)+MATCH("Abw. rel. VJM",SvB_B_BM,0)-1)</f>
        <v>15.3846153846</v>
      </c>
      <c r="T18" s="252">
        <f>INDEX(SvB_B_WB,MATCH(STRG!$I$1,SvB_B_Region,0)+MATCH($A18,SvB_B_Sektor,0)-1,MATCH("164 Tschechien",SvB_B_Staat,0)+MATCH(ALO_SvB!$M$10,SvB_B_BM,0)-1)</f>
        <v>35</v>
      </c>
      <c r="U18" s="232">
        <f t="shared" si="3"/>
        <v>0.24918126156913001</v>
      </c>
      <c r="V18" s="3">
        <f>INDEX(SvB_B_WB,MATCH(STRG!$I$1,SvB_B_Region,0)+MATCH($A18,SvB_B_Sektor,0)-1,MATCH("164 Tschechien",SvB_B_Staat,0)+MATCH("Abw. abs. VJM",SvB_B_BM,0)-1)</f>
        <v>7</v>
      </c>
      <c r="W18" s="245">
        <f>INDEX(SvB_B_WB,MATCH(STRG!$I$1,SvB_B_Region,0)+MATCH($A18,SvB_B_Sektor,0)-1,MATCH("164 Tschechien",SvB_B_Staat,0)+MATCH("Abw. rel. VJM",SvB_B_BM,0)-1)</f>
        <v>25</v>
      </c>
    </row>
    <row r="19" spans="1:23" ht="15" customHeight="1" x14ac:dyDescent="0.2">
      <c r="A19" s="235" t="s">
        <v>113</v>
      </c>
      <c r="B19" s="240">
        <f>INDEX(Alo_WB,MATCH(STRG!$G$1,Alo_Region,0)+MATCH(ALO_SvB!$A19,Alo_Merkmal,0)-1,MATCH(ALO_SvB!$B$8,Alo_Staat,0)+MATCH(STRG!$L$1,Alo_BM,0)-1)</f>
        <v>3189</v>
      </c>
      <c r="C19" s="231">
        <f>IF(ISERROR(INDEX(Alo_WB,MATCH(STRG!$G$1,Alo_Region,0)+MATCH(ALO_SvB!A19,Alo_Merkmal,0)-1,MATCH(ALO_SvB!$B$8,Alo_Staat,0)+MATCH(STRG!$L$1,Alo_BM,0)-1)-INDEX(Alo_WB,MATCH(STRG!$G$1,Alo_Region,0)+MATCH(ALO_SvB!A19,Alo_Merkmal,0)-1,MATCH(ALO_SvB!$B$8,Alo_Staat,0)+MATCH(STRG!$L$1,Alo_BM,0))),"X",INDEX(Alo_WB,MATCH(STRG!$G$1,Alo_Region,0)+MATCH(ALO_SvB!A19,Alo_Merkmal,0)-1,MATCH(ALO_SvB!$B$8,Alo_Staat,0)+MATCH(STRG!$L$1,Alo_BM,0)-1)-INDEX(Alo_WB,MATCH(STRG!$G$1,Alo_Region,0)+MATCH(ALO_SvB!A19,Alo_Merkmal,0)-1,MATCH(ALO_SvB!$B$8,Alo_Staat,0)+MATCH(STRG!$L$1,Alo_BM,0)))</f>
        <v>-160</v>
      </c>
      <c r="D19" s="238">
        <f>IF(ISERROR(C19/INDEX(Alo_WB,MATCH(STRG!$G$1,Alo_Region,0)+MATCH(ALO_SvB!A19,Alo_Merkmal,0)-1,MATCH(ALO_SvB!$B$8,Alo_Staat,0)+MATCH(STRG!$L$1,Alo_BM,0))*100),"X",C19/INDEX(Alo_WB,MATCH(STRG!$G$1,Alo_Region,0)+MATCH(ALO_SvB!A19,Alo_Merkmal,0)-1,MATCH(ALO_SvB!$B$8,Alo_Staat,0)+MATCH(STRG!$L$1,Alo_BM,0))*100)</f>
        <v>-4.7775455359808898</v>
      </c>
      <c r="E19" s="3" t="str">
        <f>INDEX(Alo_WB,MATCH(STRG!$G$1,Alo_Region,0)+MATCH(ALO_SvB!$A19,Alo_Merkmal,0)-1,MATCH(ALO_SvB!$E$9,Alo_Staat,0)+MATCH(STRG!$L$1,Alo_BM,0)-1)</f>
        <v>*</v>
      </c>
      <c r="F19" s="232" t="str">
        <f t="shared" si="0"/>
        <v>X</v>
      </c>
      <c r="G19" s="3" t="str">
        <f>IF(ISERROR(INDEX(Alo_WB,MATCH(STRG!$G$1,Alo_Region,0)+MATCH(ALO_SvB!A19,Alo_Merkmal,0)-1,MATCH(ALO_SvB!$E$9,Alo_Staat,0)+MATCH(STRG!$L$1,Alo_BM,0)-1)-INDEX(Alo_WB,MATCH(STRG!$G$1,Alo_Region,0)+MATCH(ALO_SvB!A19,Alo_Merkmal,0)-1,MATCH(ALO_SvB!$E$9,Alo_Staat,0)+MATCH(STRG!$L$1,Alo_BM,0))),"X",INDEX(Alo_WB,MATCH(STRG!$G$1,Alo_Region,0)+MATCH(ALO_SvB!A19,Alo_Merkmal,0)-1,MATCH(ALO_SvB!$E$9,Alo_Staat,0)+MATCH(STRG!$L$1,Alo_BM,0)-1)-INDEX(Alo_WB,MATCH(STRG!$G$1,Alo_Region,0)+MATCH(ALO_SvB!A19,Alo_Merkmal,0)-1,MATCH(ALO_SvB!$E$9,Alo_Staat,0)+MATCH(STRG!$L$1,Alo_BM,0)))</f>
        <v>X</v>
      </c>
      <c r="H19" s="245" t="str">
        <f>IF(ISERROR(G19/INDEX(Alo_WB,MATCH(STRG!$G$1,Alo_Region,0)+MATCH(ALO_SvB!A19,Alo_Merkmal,0)-1,MATCH(ALO_SvB!$E$9,Alo_Staat,0)+MATCH(STRG!$L$1,Alo_BM,0))*100),"X",G19/INDEX(Alo_WB,MATCH(STRG!$G$1,Alo_Region,0)+MATCH(ALO_SvB!A19,Alo_Merkmal,0)-1,MATCH(ALO_SvB!$E$9,Alo_Staat,0)+MATCH(STRG!$L$1,Alo_BM,0))*100)</f>
        <v>X</v>
      </c>
      <c r="I19" s="3">
        <f>INDEX(Alo_WB,MATCH(STRG!$G$1,Alo_Region,0)+MATCH(ALO_SvB!$A19,Alo_Merkmal,0)-1,MATCH(ALO_SvB!$I$9,Alo_Staat,0)+MATCH(STRG!$L$1,Alo_BM,0)-1)</f>
        <v>47</v>
      </c>
      <c r="J19" s="232">
        <f t="shared" si="1"/>
        <v>1.473816243336469</v>
      </c>
      <c r="K19" s="3">
        <f>IF(ISERROR(INDEX(Alo_WB,MATCH(STRG!$G$1,Alo_Region,0)+MATCH(ALO_SvB!A19,Alo_Merkmal,0)-1,MATCH(ALO_SvB!$I$9,Alo_Staat,0)+MATCH(STRG!$L$1,Alo_BM,0)-1)-INDEX(Alo_WB,MATCH(STRG!$G$1,Alo_Region,0)+MATCH(ALO_SvB!A19,Alo_Merkmal,0)-1,MATCH(ALO_SvB!$I$9,Alo_Staat,0)+MATCH(STRG!$L$1,Alo_BM,0))),"X",INDEX(Alo_WB,MATCH(STRG!$G$1,Alo_Region,0)+MATCH(ALO_SvB!A19,Alo_Merkmal,0)-1,MATCH(ALO_SvB!$I$9,Alo_Staat,0)+MATCH(STRG!$L$1,Alo_BM,0)-1)-INDEX(Alo_WB,MATCH(STRG!$G$1,Alo_Region,0)+MATCH(ALO_SvB!A19,Alo_Merkmal,0)-1,MATCH(ALO_SvB!$I$9,Alo_Staat,0)+MATCH(STRG!$L$1,Alo_BM,0)))</f>
        <v>16</v>
      </c>
      <c r="L19" s="245">
        <f>IF(ISERROR(K19/INDEX(Alo_WB,MATCH(STRG!$G$1,Alo_Region,0)+MATCH(ALO_SvB!A19,Alo_Merkmal,0)-1,MATCH(ALO_SvB!$I$9,Alo_Staat,0)+MATCH(STRG!$L$1,Alo_BM,0))*100),"X",K19/INDEX(Alo_WB,MATCH(STRG!$G$1,Alo_Region,0)+MATCH(ALO_SvB!A19,Alo_Merkmal,0)-1,MATCH(ALO_SvB!$I$9,Alo_Staat,0)+MATCH(STRG!$L$1,Alo_BM,0))*100)</f>
        <v>51.612903225806448</v>
      </c>
      <c r="M19" s="240">
        <f>INDEX(SvB_B_WB,MATCH(STRG!$I$1,SvB_B_Region,0)+MATCH($A19,SvB_B_Sektor,0)-1,MATCH("Gesamt",SvB_B_Staat,0)+MATCH(ALO_SvB!$M$10,SvB_B_BM,0)-1)</f>
        <v>27989</v>
      </c>
      <c r="N19" s="231">
        <f>INDEX(SvB_B_WB,MATCH(STRG!$I$1,SvB_B_Region,0)+MATCH($A19,SvB_B_Sektor,0)-1,MATCH("Gesamt",SvB_B_Staat,0)+MATCH("Abw. abs. VJM",SvB_B_BM,0)-1)</f>
        <v>511</v>
      </c>
      <c r="O19" s="238">
        <f>INDEX(SvB_B_WB,MATCH(STRG!$I$1,SvB_B_Region,0)+MATCH($A19,SvB_B_Sektor,0)-1,MATCH("Gesamt",SvB_B_Staat,0)+MATCH("Abw. rel. VJM",SvB_B_BM,0)-1)</f>
        <v>1.8596695538000001</v>
      </c>
      <c r="P19" s="252">
        <f>INDEX(SvB_B_WB,MATCH(STRG!$I$1,SvB_B_Region,0)+MATCH($A19,SvB_B_Sektor,0)-1,MATCH("152 Polen",SvB_B_Staat,0)+MATCH(ALO_SvB!$M$10,SvB_B_BM,0)-1)</f>
        <v>1128</v>
      </c>
      <c r="Q19" s="232">
        <f t="shared" si="2"/>
        <v>4.0301547036335705</v>
      </c>
      <c r="R19" s="3">
        <f>INDEX(SvB_B_WB,MATCH(STRG!$I$1,SvB_B_Region,0)+MATCH($A19,SvB_B_Sektor,0)-1,MATCH("152 Polen",SvB_B_Staat,0)+MATCH("Abw. abs. VJM",SvB_B_BM,0)-1)</f>
        <v>190</v>
      </c>
      <c r="S19" s="245">
        <f>INDEX(SvB_B_WB,MATCH(STRG!$I$1,SvB_B_Region,0)+MATCH($A19,SvB_B_Sektor,0)-1,MATCH("152 Polen",SvB_B_Staat,0)+MATCH("Abw. rel. VJM",SvB_B_BM,0)-1)</f>
        <v>20.2558635394</v>
      </c>
      <c r="T19" s="252">
        <f>INDEX(SvB_B_WB,MATCH(STRG!$I$1,SvB_B_Region,0)+MATCH($A19,SvB_B_Sektor,0)-1,MATCH("164 Tschechien",SvB_B_Staat,0)+MATCH(ALO_SvB!$M$10,SvB_B_BM,0)-1)</f>
        <v>387</v>
      </c>
      <c r="U19" s="232">
        <f t="shared" si="3"/>
        <v>1.3826860552359856</v>
      </c>
      <c r="V19" s="3">
        <f>INDEX(SvB_B_WB,MATCH(STRG!$I$1,SvB_B_Region,0)+MATCH($A19,SvB_B_Sektor,0)-1,MATCH("164 Tschechien",SvB_B_Staat,0)+MATCH("Abw. abs. VJM",SvB_B_BM,0)-1)</f>
        <v>88</v>
      </c>
      <c r="W19" s="245">
        <f>INDEX(SvB_B_WB,MATCH(STRG!$I$1,SvB_B_Region,0)+MATCH($A19,SvB_B_Sektor,0)-1,MATCH("164 Tschechien",SvB_B_Staat,0)+MATCH("Abw. rel. VJM",SvB_B_BM,0)-1)</f>
        <v>29.431438127100002</v>
      </c>
    </row>
    <row r="20" spans="1:23" ht="15" customHeight="1" x14ac:dyDescent="0.2">
      <c r="A20" s="235" t="s">
        <v>160</v>
      </c>
      <c r="B20" s="240">
        <f>INDEX(Alo_WB,MATCH(STRG!$G$1,Alo_Region,0)+MATCH("Ohne Angabe",Alo_Merkmal,0)-1,MATCH(ALO_SvB!$B$8,Alo_Staat,0)+MATCH(STRG!$L$1,Alo_BM,0)-1)</f>
        <v>248</v>
      </c>
      <c r="C20" s="231">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-12</v>
      </c>
      <c r="D20" s="238">
        <f>IF(ISERROR(C20/INDEX(Alo_WB,MATCH(STRG!$G$1,Alo_Region,0)+MATCH("Ohne Angabe",Alo_Merkmal,0)-1,MATCH(ALO_SvB!$B$8,Alo_Staat,0)+MATCH(STRG!$L$1,Alo_BM,0))*100),"X",C20/INDEX(Alo_WB,MATCH(STRG!$G$1,Alo_Region,0)+MATCH("Ohne Angabe",Alo_Merkmal,0)-1,MATCH(ALO_SvB!$B$8,Alo_Staat,0)+MATCH(STRG!$L$1,Alo_BM,0))*100)</f>
        <v>-4.6153846153846159</v>
      </c>
      <c r="E20" s="3">
        <f>INDEX(Alo_WB,MATCH(STRG!$G$1,Alo_Region,0)+MATCH("Ohne Angabe",Alo_Merkmal,0)-1,MATCH(ALO_SvB!$E$9,Alo_Staat,0)+MATCH(STRG!$L$1,Alo_BM,0)-1)</f>
        <v>0</v>
      </c>
      <c r="F20" s="232">
        <f t="shared" si="0"/>
        <v>0</v>
      </c>
      <c r="G20" s="3">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0</v>
      </c>
      <c r="H20" s="246" t="str">
        <f>IF(ISERROR(G20/INDEX(Alo_WB,MATCH(STRG!$G$1,Alo_Region,0)+MATCH("Ohne Angabe",Alo_Merkmal,0)-1,MATCH(ALO_SvB!$E$9,Alo_Staat,0)+MATCH(STRG!$L$1,Alo_BM,0))*100),"X",G20/INDEX(Alo_WB,MATCH(STRG!$G$1,Alo_Region,0)+MATCH("Ohne Angabe",Alo_Merkmal,0)-1,MATCH(ALO_SvB!$E$9,Alo_Staat,0)+MATCH(STRG!$L$1,Alo_BM,0))*100)</f>
        <v>X</v>
      </c>
      <c r="I20" s="3" t="str">
        <f>INDEX(Alo_WB,MATCH(STRG!$G$1,Alo_Region,0)+MATCH("Ohne Angabe",Alo_Merkmal,0)-1,MATCH(ALO_SvB!$I$9,Alo_Staat,0)+MATCH(STRG!$L$1,Alo_BM,0)-1)</f>
        <v>*</v>
      </c>
      <c r="J20" s="232" t="str">
        <f t="shared" si="1"/>
        <v>X</v>
      </c>
      <c r="K20" s="3"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0" s="246" t="str">
        <f>IF(ISERROR(K20/INDEX(Alo_WB,MATCH(STRG!$G$1,Alo_Region,0)+MATCH("Ohne Angabe",Alo_Merkmal,0)-1,MATCH(ALO_SvB!$I$9,Alo_Staat,0)+MATCH(STRG!$L$1,Alo_BM,0))*100),"X",K20/INDEX(Alo_WB,MATCH(STRG!$G$1,Alo_Region,0)+MATCH("Ohne Angabe",Alo_Merkmal,0)-1,MATCH(ALO_SvB!$I$9,Alo_Staat,0)+MATCH(STRG!$L$1,Alo_BM,0))*100)</f>
        <v>X</v>
      </c>
      <c r="M20" s="240">
        <f>INDEX(SvB_B_WB,MATCH(STRG!$I$1,SvB_B_Region,0)+MATCH("ZZ Keine Angabe",SvB_B_Sektor,0)-1,MATCH("Gesamt",SvB_B_Staat,0)+MATCH(ALO_SvB!$M$10,SvB_B_BM,0)-1)</f>
        <v>1364</v>
      </c>
      <c r="N20" s="231">
        <f>INDEX(SvB_B_WB,MATCH(STRG!$I$1,SvB_B_Region,0)+MATCH("ZZ Keine Angabe",SvB_B_Sektor,0)-1,MATCH("Gesamt",SvB_B_Staat,0)+MATCH("Abw. abs. VJM",SvB_B_BM,0)-1)</f>
        <v>17</v>
      </c>
      <c r="O20" s="238">
        <f>INDEX(SvB_B_WB,MATCH(STRG!$I$1,SvB_B_Region,0)+MATCH("ZZ Keine Angabe",SvB_B_Sektor,0)-1,MATCH("Gesamt",SvB_B_Staat,0)+MATCH("Abw. rel. VJM",SvB_B_BM,0)-1)</f>
        <v>1.2620638456</v>
      </c>
      <c r="P20" s="252">
        <f>INDEX(SvB_B_WB,MATCH(STRG!$I$1,SvB_B_Region,0)+MATCH("ZZ Keine Angabe",SvB_B_Sektor,0)-1,MATCH("152 Polen",SvB_B_Staat,0)+MATCH(ALO_SvB!$M$10,SvB_B_BM,0)-1)</f>
        <v>0</v>
      </c>
      <c r="Q20" s="232">
        <f t="shared" si="2"/>
        <v>0</v>
      </c>
      <c r="R20" s="3">
        <f>INDEX(SvB_B_WB,MATCH(STRG!$I$1,SvB_B_Region,0)+MATCH("ZZ Keine Angabe",SvB_B_Sektor,0)-1,MATCH("152 Polen",SvB_B_Staat,0)+MATCH("Abw. abs. VJM",SvB_B_BM,0)-1)</f>
        <v>0</v>
      </c>
      <c r="S20" s="245">
        <f>INDEX(SvB_B_WB,MATCH(STRG!$I$1,SvB_B_Region,0)+MATCH("ZZ Keine Angabe",SvB_B_Sektor,0)-1,MATCH("152 Polen",SvB_B_Staat,0)+MATCH("Abw. rel. VJM",SvB_B_BM,0)-1)</f>
        <v>0</v>
      </c>
      <c r="T20" s="252">
        <f>INDEX(SvB_B_WB,MATCH(STRG!$I$1,SvB_B_Region,0)+MATCH("ZZ Keine Angabe",SvB_B_Sektor,0)-1,MATCH("164 Tschechien",SvB_B_Staat,0)+MATCH(ALO_SvB!$M$10,SvB_B_BM,0)-1)</f>
        <v>0</v>
      </c>
      <c r="U20" s="232">
        <f t="shared" si="3"/>
        <v>0</v>
      </c>
      <c r="V20" s="3">
        <f>INDEX(SvB_B_WB,MATCH(STRG!$I$1,SvB_B_Region,0)+MATCH("ZZ Keine Angabe",SvB_B_Sektor,0)-1,MATCH("164 Tschechien",SvB_B_Staat,0)+MATCH("Abw. abs. VJM",SvB_B_BM,0)-1)</f>
        <v>0</v>
      </c>
      <c r="W20" s="245">
        <f>INDEX(SvB_B_WB,MATCH(STRG!$I$1,SvB_B_Region,0)+MATCH("ZZ Keine Angabe",SvB_B_Sektor,0)-1,MATCH("164 Tschechien",SvB_B_Staat,0)+MATCH("Abw. rel. VJM",SvB_B_BM,0)-1)</f>
        <v>0</v>
      </c>
    </row>
    <row r="21" spans="1:23" ht="18.75" customHeight="1" x14ac:dyDescent="0.2">
      <c r="A21" s="234" t="s">
        <v>304</v>
      </c>
      <c r="B21" s="240"/>
      <c r="C21" s="231"/>
      <c r="D21" s="238"/>
      <c r="E21" s="3"/>
      <c r="F21" s="232"/>
      <c r="G21" s="3"/>
      <c r="H21" s="246"/>
      <c r="I21" s="3"/>
      <c r="J21" s="232"/>
      <c r="K21" s="3"/>
      <c r="L21" s="246"/>
      <c r="M21" s="240"/>
      <c r="N21" s="253"/>
      <c r="O21" s="254"/>
      <c r="P21" s="255"/>
      <c r="Q21" s="232"/>
      <c r="R21" s="253"/>
      <c r="S21" s="254"/>
      <c r="T21" s="255"/>
      <c r="U21" s="232"/>
      <c r="V21" s="253"/>
      <c r="W21" s="254"/>
    </row>
    <row r="22" spans="1:23" ht="15" customHeight="1" x14ac:dyDescent="0.2">
      <c r="A22" s="235" t="s">
        <v>6</v>
      </c>
      <c r="B22" s="240">
        <f>INDEX(Alo_WB,MATCH(STRG!$G$1,Alo_Region,0)+MATCH(ALO_SvB!$A22,Alo_Merkmal,0)-1,MATCH(ALO_SvB!$B$8,Alo_Staat,0)+MATCH(STRG!$L$1,Alo_BM,0)-1)</f>
        <v>8065</v>
      </c>
      <c r="C22" s="231">
        <f>IF(ISERROR(INDEX(Alo_WB,MATCH(STRG!$G$1,Alo_Region,0)+MATCH(ALO_SvB!A22,Alo_Merkmal,0)-1,MATCH(ALO_SvB!$B$8,Alo_Staat,0)+MATCH(STRG!$L$1,Alo_BM,0)-1)-INDEX(Alo_WB,MATCH(STRG!$G$1,Alo_Region,0)+MATCH(ALO_SvB!A22,Alo_Merkmal,0)-1,MATCH(ALO_SvB!$B$8,Alo_Staat,0)+MATCH(STRG!$L$1,Alo_BM,0))),"X",INDEX(Alo_WB,MATCH(STRG!$G$1,Alo_Region,0)+MATCH(ALO_SvB!A22,Alo_Merkmal,0)-1,MATCH(ALO_SvB!$B$8,Alo_Staat,0)+MATCH(STRG!$L$1,Alo_BM,0)-1)-INDEX(Alo_WB,MATCH(STRG!$G$1,Alo_Region,0)+MATCH(ALO_SvB!A22,Alo_Merkmal,0)-1,MATCH(ALO_SvB!$B$8,Alo_Staat,0)+MATCH(STRG!$L$1,Alo_BM,0)))</f>
        <v>-354</v>
      </c>
      <c r="D22" s="238">
        <f>IF(ISERROR(C22/INDEX(Alo_WB,MATCH(STRG!$G$1,Alo_Region,0)+MATCH(ALO_SvB!A22,Alo_Merkmal,0)-1,MATCH(ALO_SvB!$B$8,Alo_Staat,0)+MATCH(STRG!$L$1,Alo_BM,0))*100),"X",C22/INDEX(Alo_WB,MATCH(STRG!$G$1,Alo_Region,0)+MATCH(ALO_SvB!A22,Alo_Merkmal,0)-1,MATCH(ALO_SvB!$B$8,Alo_Staat,0)+MATCH(STRG!$L$1,Alo_BM,0))*100)</f>
        <v>-4.2047749138852595</v>
      </c>
      <c r="E22" s="3">
        <f>INDEX(Alo_WB,MATCH(STRG!$G$1,Alo_Region,0)+MATCH(ALO_SvB!$A22,Alo_Merkmal,0)-1,MATCH(ALO_SvB!$E$9,Alo_Staat,0)+MATCH(STRG!$L$1,Alo_BM,0)-1)</f>
        <v>30</v>
      </c>
      <c r="F22" s="232">
        <f t="shared" si="0"/>
        <v>0.37197768133911968</v>
      </c>
      <c r="G22" s="3">
        <f>IF(ISERROR(INDEX(Alo_WB,MATCH(STRG!$G$1,Alo_Region,0)+MATCH(ALO_SvB!A22,Alo_Merkmal,0)-1,MATCH(ALO_SvB!$E$9,Alo_Staat,0)+MATCH(STRG!$L$1,Alo_BM,0)-1)-INDEX(Alo_WB,MATCH(STRG!$G$1,Alo_Region,0)+MATCH(ALO_SvB!A22,Alo_Merkmal,0)-1,MATCH(ALO_SvB!$E$9,Alo_Staat,0)+MATCH(STRG!$L$1,Alo_BM,0))),"X",INDEX(Alo_WB,MATCH(STRG!$G$1,Alo_Region,0)+MATCH(ALO_SvB!A22,Alo_Merkmal,0)-1,MATCH(ALO_SvB!$E$9,Alo_Staat,0)+MATCH(STRG!$L$1,Alo_BM,0)-1)-INDEX(Alo_WB,MATCH(STRG!$G$1,Alo_Region,0)+MATCH(ALO_SvB!A22,Alo_Merkmal,0)-1,MATCH(ALO_SvB!$E$9,Alo_Staat,0)+MATCH(STRG!$L$1,Alo_BM,0)))</f>
        <v>-4</v>
      </c>
      <c r="H22" s="246">
        <f>IF(ISERROR(G22/INDEX(Alo_WB,MATCH(STRG!$G$1,Alo_Region,0)+MATCH(ALO_SvB!A22,Alo_Merkmal,0)-1,MATCH(ALO_SvB!$E$9,Alo_Staat,0)+MATCH(STRG!$L$1,Alo_BM,0))*100),"X",G22/INDEX(Alo_WB,MATCH(STRG!$G$1,Alo_Region,0)+MATCH(ALO_SvB!A22,Alo_Merkmal,0)-1,MATCH(ALO_SvB!$E$9,Alo_Staat,0)+MATCH(STRG!$L$1,Alo_BM,0))*100)</f>
        <v>-11.76470588235294</v>
      </c>
      <c r="I22" s="3">
        <f>INDEX(Alo_WB,MATCH(STRG!$G$1,Alo_Region,0)+MATCH(ALO_SvB!$A22,Alo_Merkmal,0)-1,MATCH(ALO_SvB!$I$9,Alo_Staat,0)+MATCH(STRG!$L$1,Alo_BM,0)-1)</f>
        <v>71</v>
      </c>
      <c r="J22" s="232">
        <f t="shared" si="1"/>
        <v>0.88034717916924987</v>
      </c>
      <c r="K22" s="3">
        <f>IF(ISERROR(INDEX(Alo_WB,MATCH(STRG!$G$1,Alo_Region,0)+MATCH(ALO_SvB!A22,Alo_Merkmal,0)-1,MATCH(ALO_SvB!$I$9,Alo_Staat,0)+MATCH(STRG!$L$1,Alo_BM,0)-1)-INDEX(Alo_WB,MATCH(STRG!$G$1,Alo_Region,0)+MATCH(ALO_SvB!A22,Alo_Merkmal,0)-1,MATCH(ALO_SvB!$I$9,Alo_Staat,0)+MATCH(STRG!$L$1,Alo_BM,0))),"X",INDEX(Alo_WB,MATCH(STRG!$G$1,Alo_Region,0)+MATCH(ALO_SvB!A22,Alo_Merkmal,0)-1,MATCH(ALO_SvB!$I$9,Alo_Staat,0)+MATCH(STRG!$L$1,Alo_BM,0)-1)-INDEX(Alo_WB,MATCH(STRG!$G$1,Alo_Region,0)+MATCH(ALO_SvB!A22,Alo_Merkmal,0)-1,MATCH(ALO_SvB!$I$9,Alo_Staat,0)+MATCH(STRG!$L$1,Alo_BM,0)))</f>
        <v>11</v>
      </c>
      <c r="L22" s="246">
        <f>IF(ISERROR(K22/INDEX(Alo_WB,MATCH(STRG!$G$1,Alo_Region,0)+MATCH(ALO_SvB!A22,Alo_Merkmal,0)-1,MATCH(ALO_SvB!$I$9,Alo_Staat,0)+MATCH(STRG!$L$1,Alo_BM,0))*100),"X",K22/INDEX(Alo_WB,MATCH(STRG!$G$1,Alo_Region,0)+MATCH(ALO_SvB!A22,Alo_Merkmal,0)-1,MATCH(ALO_SvB!$I$9,Alo_Staat,0)+MATCH(STRG!$L$1,Alo_BM,0))*100)</f>
        <v>18.333333333333332</v>
      </c>
      <c r="M22" s="240">
        <f>INDEX(SvB_A_WB,MATCH(STRG!$I$1,SvB_A_Region,0)+MATCH("1 Helfer",SvB_A_AN,0)-1,MATCH("Gesamt",SvB_A_Staat,0)+MATCH(ALO_SvB!M10,SvB_A_BM,0)-1)</f>
        <v>26865</v>
      </c>
      <c r="N22" s="3">
        <f>INDEX(SvB_A_WB,MATCH(STRG!$I$1,SvB_A_Region,0)+MATCH("1 Helfer",SvB_A_AN,0)-1,MATCH("Gesamt",SvB_A_Staat,0)+MATCH("Abw. abs. VJM",SvB_A_BM,0)-1)</f>
        <v>388</v>
      </c>
      <c r="O22" s="245">
        <f>INDEX(SvB_A_WB,MATCH(STRG!$I$1,SvB_A_Region,0)+MATCH("1 Helfer",SvB_A_AN,0)-1,MATCH("Gesamt",SvB_A_Staat,0)+MATCH("Abw. rel. VJM",SvB_A_BM,0)-1)</f>
        <v>1.4654228198000001</v>
      </c>
      <c r="P22" s="240">
        <f>INDEX(SvB_A_WB,MATCH(STRG!$I$1,SvB_A_Region,0)+MATCH("1 Helfer",SvB_A_AN,0)-1,MATCH("152 Polen",SvB_A_Staat,0)+MATCH(ALO_SvB!P10,SvB_A_BM,0)-1)</f>
        <v>1283</v>
      </c>
      <c r="Q22" s="232">
        <f>IF(ISERROR(P22/M22*100),"X",P22/M22*100)</f>
        <v>4.7757305043737199</v>
      </c>
      <c r="R22" s="253">
        <f>INDEX(SvB_A_WB,MATCH(STRG!$I$1,SvB_A_Region,0)+MATCH("1 Helfer",SvB_A_AN,0)-1,MATCH("152 Polen",SvB_A_Staat,0)+MATCH("Abw. abs. VJM",SvB_A_BM,0)-1)</f>
        <v>174</v>
      </c>
      <c r="S22" s="245">
        <f>INDEX(SvB_A_WB,MATCH(STRG!$I$1,SvB_A_Region,0)+MATCH("1 Helfer",SvB_A_AN,0)-1,MATCH("152 Polen",SvB_A_Staat,0)+MATCH("Abw. rel. VJM",SvB_A_BM,0)-1)</f>
        <v>15.689810640199999</v>
      </c>
      <c r="T22" s="240">
        <f>INDEX(SvB_A_WB,MATCH(STRG!$I$1,SvB_A_Region,0)+MATCH("1 Helfer",SvB_A_AN,0)-1,MATCH("164 Tschechien",SvB_A_Staat,0)+MATCH(ALO_SvB!T10,SvB_A_BM,0)-1)</f>
        <v>546</v>
      </c>
      <c r="U22" s="232">
        <f>IF(ISERROR(T22/M22*100),"X",T22/M22*100)</f>
        <v>2.0323841429369067</v>
      </c>
      <c r="V22" s="253">
        <f>INDEX(SvB_A_WB,MATCH(STRG!$I$1,SvB_A_Region,0)+MATCH("1 Helfer",SvB_A_AN,0)-1,MATCH("164 Tschechien",SvB_A_Staat,0)+MATCH("Abw. abs. VJM",SvB_A_BM,0)-1)</f>
        <v>92</v>
      </c>
      <c r="W22" s="245">
        <f>INDEX(SvB_A_WB,MATCH(STRG!$I$1,SvB_A_Region,0)+MATCH("1 Helfer",SvB_A_AN,0)-1,MATCH("164 Tschechien",SvB_A_Staat,0)+MATCH("Abw. rel. VJM",SvB_A_BM,0)-1)</f>
        <v>20.264317180599999</v>
      </c>
    </row>
    <row r="23" spans="1:23" ht="15" customHeight="1" x14ac:dyDescent="0.2">
      <c r="A23" s="235" t="s">
        <v>7</v>
      </c>
      <c r="B23" s="240">
        <f>INDEX(Alo_WB,MATCH(STRG!$G$1,Alo_Region,0)+MATCH(ALO_SvB!$A23,Alo_Merkmal,0)-1,MATCH(ALO_SvB!$B$8,Alo_Staat,0)+MATCH(STRG!$L$1,Alo_BM,0)-1)</f>
        <v>6333</v>
      </c>
      <c r="C23" s="231">
        <f>IF(ISERROR(INDEX(Alo_WB,MATCH(STRG!$G$1,Alo_Region,0)+MATCH(ALO_SvB!A23,Alo_Merkmal,0)-1,MATCH(ALO_SvB!$B$8,Alo_Staat,0)+MATCH(STRG!$L$1,Alo_BM,0)-1)-INDEX(Alo_WB,MATCH(STRG!$G$1,Alo_Region,0)+MATCH(ALO_SvB!A23,Alo_Merkmal,0)-1,MATCH(ALO_SvB!$B$8,Alo_Staat,0)+MATCH(STRG!$L$1,Alo_BM,0))),"X",INDEX(Alo_WB,MATCH(STRG!$G$1,Alo_Region,0)+MATCH(ALO_SvB!A23,Alo_Merkmal,0)-1,MATCH(ALO_SvB!$B$8,Alo_Staat,0)+MATCH(STRG!$L$1,Alo_BM,0)-1)-INDEX(Alo_WB,MATCH(STRG!$G$1,Alo_Region,0)+MATCH(ALO_SvB!A23,Alo_Merkmal,0)-1,MATCH(ALO_SvB!$B$8,Alo_Staat,0)+MATCH(STRG!$L$1,Alo_BM,0)))</f>
        <v>-486</v>
      </c>
      <c r="D23" s="238">
        <f>IF(ISERROR(C23/INDEX(Alo_WB,MATCH(STRG!$G$1,Alo_Region,0)+MATCH(ALO_SvB!A23,Alo_Merkmal,0)-1,MATCH(ALO_SvB!$B$8,Alo_Staat,0)+MATCH(STRG!$L$1,Alo_BM,0))*100),"X",C23/INDEX(Alo_WB,MATCH(STRG!$G$1,Alo_Region,0)+MATCH(ALO_SvB!A23,Alo_Merkmal,0)-1,MATCH(ALO_SvB!$B$8,Alo_Staat,0)+MATCH(STRG!$L$1,Alo_BM,0))*100)</f>
        <v>-7.1271447426308834</v>
      </c>
      <c r="E23" s="3">
        <f>INDEX(Alo_WB,MATCH(STRG!$G$1,Alo_Region,0)+MATCH(ALO_SvB!$A23,Alo_Merkmal,0)-1,MATCH(ALO_SvB!$E$9,Alo_Staat,0)+MATCH(STRG!$L$1,Alo_BM,0)-1)</f>
        <v>29</v>
      </c>
      <c r="F23" s="232">
        <f t="shared" si="0"/>
        <v>0.45791883783357018</v>
      </c>
      <c r="G23" s="3">
        <f>IF(ISERROR(INDEX(Alo_WB,MATCH(STRG!$G$1,Alo_Region,0)+MATCH(ALO_SvB!A23,Alo_Merkmal,0)-1,MATCH(ALO_SvB!$E$9,Alo_Staat,0)+MATCH(STRG!$L$1,Alo_BM,0)-1)-INDEX(Alo_WB,MATCH(STRG!$G$1,Alo_Region,0)+MATCH(ALO_SvB!A23,Alo_Merkmal,0)-1,MATCH(ALO_SvB!$E$9,Alo_Staat,0)+MATCH(STRG!$L$1,Alo_BM,0))),"X",INDEX(Alo_WB,MATCH(STRG!$G$1,Alo_Region,0)+MATCH(ALO_SvB!A23,Alo_Merkmal,0)-1,MATCH(ALO_SvB!$E$9,Alo_Staat,0)+MATCH(STRG!$L$1,Alo_BM,0)-1)-INDEX(Alo_WB,MATCH(STRG!$G$1,Alo_Region,0)+MATCH(ALO_SvB!A23,Alo_Merkmal,0)-1,MATCH(ALO_SvB!$E$9,Alo_Staat,0)+MATCH(STRG!$L$1,Alo_BM,0)))</f>
        <v>9</v>
      </c>
      <c r="H23" s="246">
        <f>IF(ISERROR(G23/INDEX(Alo_WB,MATCH(STRG!$G$1,Alo_Region,0)+MATCH(ALO_SvB!A23,Alo_Merkmal,0)-1,MATCH(ALO_SvB!$E$9,Alo_Staat,0)+MATCH(STRG!$L$1,Alo_BM,0))*100),"X",G23/INDEX(Alo_WB,MATCH(STRG!$G$1,Alo_Region,0)+MATCH(ALO_SvB!A23,Alo_Merkmal,0)-1,MATCH(ALO_SvB!$E$9,Alo_Staat,0)+MATCH(STRG!$L$1,Alo_BM,0))*100)</f>
        <v>45</v>
      </c>
      <c r="I23" s="3">
        <f>INDEX(Alo_WB,MATCH(STRG!$G$1,Alo_Region,0)+MATCH(ALO_SvB!$A23,Alo_Merkmal,0)-1,MATCH(ALO_SvB!$I$9,Alo_Staat,0)+MATCH(STRG!$L$1,Alo_BM,0)-1)</f>
        <v>19</v>
      </c>
      <c r="J23" s="232">
        <f t="shared" si="1"/>
        <v>0.30001579030475289</v>
      </c>
      <c r="K23" s="3">
        <f>IF(ISERROR(INDEX(Alo_WB,MATCH(STRG!$G$1,Alo_Region,0)+MATCH(ALO_SvB!A23,Alo_Merkmal,0)-1,MATCH(ALO_SvB!$I$9,Alo_Staat,0)+MATCH(STRG!$L$1,Alo_BM,0)-1)-INDEX(Alo_WB,MATCH(STRG!$G$1,Alo_Region,0)+MATCH(ALO_SvB!A23,Alo_Merkmal,0)-1,MATCH(ALO_SvB!$I$9,Alo_Staat,0)+MATCH(STRG!$L$1,Alo_BM,0))),"X",INDEX(Alo_WB,MATCH(STRG!$G$1,Alo_Region,0)+MATCH(ALO_SvB!A23,Alo_Merkmal,0)-1,MATCH(ALO_SvB!$I$9,Alo_Staat,0)+MATCH(STRG!$L$1,Alo_BM,0)-1)-INDEX(Alo_WB,MATCH(STRG!$G$1,Alo_Region,0)+MATCH(ALO_SvB!A23,Alo_Merkmal,0)-1,MATCH(ALO_SvB!$I$9,Alo_Staat,0)+MATCH(STRG!$L$1,Alo_BM,0)))</f>
        <v>6</v>
      </c>
      <c r="L23" s="246">
        <f>IF(ISERROR(K23/INDEX(Alo_WB,MATCH(STRG!$G$1,Alo_Region,0)+MATCH(ALO_SvB!A23,Alo_Merkmal,0)-1,MATCH(ALO_SvB!$I$9,Alo_Staat,0)+MATCH(STRG!$L$1,Alo_BM,0))*100),"X",K23/INDEX(Alo_WB,MATCH(STRG!$G$1,Alo_Region,0)+MATCH(ALO_SvB!A23,Alo_Merkmal,0)-1,MATCH(ALO_SvB!$I$9,Alo_Staat,0)+MATCH(STRG!$L$1,Alo_BM,0))*100)</f>
        <v>46.153846153846153</v>
      </c>
      <c r="M23" s="240">
        <f>INDEX(SvB_A_WB,MATCH(STRG!$I$1,SvB_A_Region,0)+MATCH("2 Fachkraft",SvB_A_AN,0)-1,MATCH("Gesamt",SvB_A_Staat,0)+MATCH(ALO_SvB!M10,SvB_A_BM,0)-1)</f>
        <v>147079</v>
      </c>
      <c r="N23" s="3">
        <f>INDEX(SvB_A_WB,MATCH(STRG!$I$1,SvB_A_Region,0)+MATCH("2 Fachkraft",SvB_A_AN,0)-1,MATCH("Gesamt",SvB_A_Staat,0)+MATCH("Abw. abs. VJM",SvB_A_BM,0)-1)</f>
        <v>2783</v>
      </c>
      <c r="O23" s="245">
        <f>INDEX(SvB_A_WB,MATCH(STRG!$I$1,SvB_A_Region,0)+MATCH("2 Fachkraft",SvB_A_AN,0)-1,MATCH("Gesamt",SvB_A_Staat,0)+MATCH("Abw. rel. VJM",SvB_A_BM,0)-1)</f>
        <v>1.9286743915</v>
      </c>
      <c r="P23" s="240">
        <f>INDEX(SvB_A_WB,MATCH(STRG!$I$1,SvB_A_Region,0)+MATCH("2 Fachkraft",SvB_A_AN,0)-1,MATCH("152 Polen",SvB_A_Staat,0)+MATCH(ALO_SvB!P10,SvB_A_BM,0)-1)</f>
        <v>880</v>
      </c>
      <c r="Q23" s="232">
        <f t="shared" si="2"/>
        <v>0.59831791078264063</v>
      </c>
      <c r="R23" s="253">
        <f>INDEX(SvB_A_WB,MATCH(STRG!$I$1,SvB_A_Region,0)+MATCH("2 Fachkraft",SvB_A_AN,0)-1,MATCH("152 Polen",SvB_A_Staat,0)+MATCH("Abw. abs. VJM",SvB_A_BM,0)-1)</f>
        <v>125</v>
      </c>
      <c r="S23" s="245">
        <f>INDEX(SvB_A_WB,MATCH(STRG!$I$1,SvB_A_Region,0)+MATCH("2 Fachkraft",SvB_A_AN,0)-1,MATCH("152 Polen",SvB_A_Staat,0)+MATCH("Abw. rel. VJM",SvB_A_BM,0)-1)</f>
        <v>16.5562913907</v>
      </c>
      <c r="T23" s="240">
        <f>INDEX(SvB_A_WB,MATCH(STRG!$I$1,SvB_A_Region,0)+MATCH("2 Fachkraft",SvB_A_AN,0)-1,MATCH("164 Tschechien",SvB_A_Staat,0)+MATCH(ALO_SvB!T10,SvB_A_BM,0)-1)</f>
        <v>617</v>
      </c>
      <c r="U23" s="232">
        <f>IF(ISERROR(T23/M23*100),"X",T23/M23*100)</f>
        <v>0.41950244426464695</v>
      </c>
      <c r="V23" s="253">
        <f>INDEX(SvB_A_WB,MATCH(STRG!$I$1,SvB_A_Region,0)+MATCH("2 Fachkraft",SvB_A_AN,0)-1,MATCH("164 Tschechien",SvB_A_Staat,0)+MATCH("Abw. abs. VJM",SvB_A_BM,0)-1)</f>
        <v>82</v>
      </c>
      <c r="W23" s="245">
        <f>INDEX(SvB_A_WB,MATCH(STRG!$I$1,SvB_A_Region,0)+MATCH("2 Fachkraft",SvB_A_AN,0)-1,MATCH("164 Tschechien",SvB_A_Staat,0)+MATCH("Abw. rel. VJM",SvB_A_BM,0)-1)</f>
        <v>15.327102803700001</v>
      </c>
    </row>
    <row r="24" spans="1:23" ht="15" customHeight="1" x14ac:dyDescent="0.2">
      <c r="A24" s="235" t="s">
        <v>8</v>
      </c>
      <c r="B24" s="240">
        <f>INDEX(Alo_WB,MATCH(STRG!$G$1,Alo_Region,0)+MATCH(ALO_SvB!$A24,Alo_Merkmal,0)-1,MATCH(ALO_SvB!$B$8,Alo_Staat,0)+MATCH(STRG!$L$1,Alo_BM,0)-1)</f>
        <v>968</v>
      </c>
      <c r="C24" s="231">
        <f>IF(ISERROR(INDEX(Alo_WB,MATCH(STRG!$G$1,Alo_Region,0)+MATCH(ALO_SvB!A24,Alo_Merkmal,0)-1,MATCH(ALO_SvB!$B$8,Alo_Staat,0)+MATCH(STRG!$L$1,Alo_BM,0)-1)-INDEX(Alo_WB,MATCH(STRG!$G$1,Alo_Region,0)+MATCH(ALO_SvB!A24,Alo_Merkmal,0)-1,MATCH(ALO_SvB!$B$8,Alo_Staat,0)+MATCH(STRG!$L$1,Alo_BM,0))),"X",INDEX(Alo_WB,MATCH(STRG!$G$1,Alo_Region,0)+MATCH(ALO_SvB!A24,Alo_Merkmal,0)-1,MATCH(ALO_SvB!$B$8,Alo_Staat,0)+MATCH(STRG!$L$1,Alo_BM,0)-1)-INDEX(Alo_WB,MATCH(STRG!$G$1,Alo_Region,0)+MATCH(ALO_SvB!A24,Alo_Merkmal,0)-1,MATCH(ALO_SvB!$B$8,Alo_Staat,0)+MATCH(STRG!$L$1,Alo_BM,0)))</f>
        <v>-71</v>
      </c>
      <c r="D24" s="238">
        <f>IF(ISERROR(C24/INDEX(Alo_WB,MATCH(STRG!$G$1,Alo_Region,0)+MATCH(ALO_SvB!A24,Alo_Merkmal,0)-1,MATCH(ALO_SvB!$B$8,Alo_Staat,0)+MATCH(STRG!$L$1,Alo_BM,0))*100),"X",C24/INDEX(Alo_WB,MATCH(STRG!$G$1,Alo_Region,0)+MATCH(ALO_SvB!A24,Alo_Merkmal,0)-1,MATCH(ALO_SvB!$B$8,Alo_Staat,0)+MATCH(STRG!$L$1,Alo_BM,0))*100)</f>
        <v>-6.8334937439846009</v>
      </c>
      <c r="E24" s="3">
        <f>INDEX(Alo_WB,MATCH(STRG!$G$1,Alo_Region,0)+MATCH(ALO_SvB!$A24,Alo_Merkmal,0)-1,MATCH(ALO_SvB!$E$9,Alo_Staat,0)+MATCH(STRG!$L$1,Alo_BM,0)-1)</f>
        <v>5</v>
      </c>
      <c r="F24" s="232">
        <f t="shared" si="0"/>
        <v>0.51652892561983477</v>
      </c>
      <c r="G24" s="3">
        <f>IF(ISERROR(INDEX(Alo_WB,MATCH(STRG!$G$1,Alo_Region,0)+MATCH(ALO_SvB!A24,Alo_Merkmal,0)-1,MATCH(ALO_SvB!$E$9,Alo_Staat,0)+MATCH(STRG!$L$1,Alo_BM,0)-1)-INDEX(Alo_WB,MATCH(STRG!$G$1,Alo_Region,0)+MATCH(ALO_SvB!A24,Alo_Merkmal,0)-1,MATCH(ALO_SvB!$E$9,Alo_Staat,0)+MATCH(STRG!$L$1,Alo_BM,0))),"X",INDEX(Alo_WB,MATCH(STRG!$G$1,Alo_Region,0)+MATCH(ALO_SvB!A24,Alo_Merkmal,0)-1,MATCH(ALO_SvB!$E$9,Alo_Staat,0)+MATCH(STRG!$L$1,Alo_BM,0)-1)-INDEX(Alo_WB,MATCH(STRG!$G$1,Alo_Region,0)+MATCH(ALO_SvB!A24,Alo_Merkmal,0)-1,MATCH(ALO_SvB!$E$9,Alo_Staat,0)+MATCH(STRG!$L$1,Alo_BM,0)))</f>
        <v>1</v>
      </c>
      <c r="H24" s="246">
        <f>IF(ISERROR(G24/INDEX(Alo_WB,MATCH(STRG!$G$1,Alo_Region,0)+MATCH(ALO_SvB!A24,Alo_Merkmal,0)-1,MATCH(ALO_SvB!$E$9,Alo_Staat,0)+MATCH(STRG!$L$1,Alo_BM,0))*100),"X",G24/INDEX(Alo_WB,MATCH(STRG!$G$1,Alo_Region,0)+MATCH(ALO_SvB!A24,Alo_Merkmal,0)-1,MATCH(ALO_SvB!$E$9,Alo_Staat,0)+MATCH(STRG!$L$1,Alo_BM,0))*100)</f>
        <v>25</v>
      </c>
      <c r="I24" s="3" t="str">
        <f>INDEX(Alo_WB,MATCH(STRG!$G$1,Alo_Region,0)+MATCH(ALO_SvB!$A24,Alo_Merkmal,0)-1,MATCH(ALO_SvB!$I$9,Alo_Staat,0)+MATCH(STRG!$L$1,Alo_BM,0)-1)</f>
        <v>*</v>
      </c>
      <c r="J24" s="232" t="str">
        <f t="shared" si="1"/>
        <v>X</v>
      </c>
      <c r="K24" s="3" t="str">
        <f>IF(ISERROR(INDEX(Alo_WB,MATCH(STRG!$G$1,Alo_Region,0)+MATCH(ALO_SvB!A24,Alo_Merkmal,0)-1,MATCH(ALO_SvB!$I$9,Alo_Staat,0)+MATCH(STRG!$L$1,Alo_BM,0)-1)-INDEX(Alo_WB,MATCH(STRG!$G$1,Alo_Region,0)+MATCH(ALO_SvB!A24,Alo_Merkmal,0)-1,MATCH(ALO_SvB!$I$9,Alo_Staat,0)+MATCH(STRG!$L$1,Alo_BM,0))),"X",INDEX(Alo_WB,MATCH(STRG!$G$1,Alo_Region,0)+MATCH(ALO_SvB!A24,Alo_Merkmal,0)-1,MATCH(ALO_SvB!$I$9,Alo_Staat,0)+MATCH(STRG!$L$1,Alo_BM,0)-1)-INDEX(Alo_WB,MATCH(STRG!$G$1,Alo_Region,0)+MATCH(ALO_SvB!A24,Alo_Merkmal,0)-1,MATCH(ALO_SvB!$I$9,Alo_Staat,0)+MATCH(STRG!$L$1,Alo_BM,0)))</f>
        <v>X</v>
      </c>
      <c r="L24" s="246" t="str">
        <f>IF(ISERROR(K24/INDEX(Alo_WB,MATCH(STRG!$G$1,Alo_Region,0)+MATCH(ALO_SvB!A24,Alo_Merkmal,0)-1,MATCH(ALO_SvB!$I$9,Alo_Staat,0)+MATCH(STRG!$L$1,Alo_BM,0))*100),"X",K24/INDEX(Alo_WB,MATCH(STRG!$G$1,Alo_Region,0)+MATCH(ALO_SvB!A24,Alo_Merkmal,0)-1,MATCH(ALO_SvB!$I$9,Alo_Staat,0)+MATCH(STRG!$L$1,Alo_BM,0))*100)</f>
        <v>X</v>
      </c>
      <c r="M24" s="240">
        <f>INDEX(SvB_A_WB,MATCH(STRG!$I$1,SvB_A_Region,0)+MATCH("3 Spezialist",SvB_A_AN,0)-1,MATCH("Gesamt",SvB_A_Staat,0)+MATCH(ALO_SvB!M10,SvB_A_BM,0)-1)</f>
        <v>40095</v>
      </c>
      <c r="N24" s="3">
        <f>INDEX(SvB_A_WB,MATCH(STRG!$I$1,SvB_A_Region,0)+MATCH("3 Spezialist",SvB_A_AN,0)-1,MATCH("Gesamt",SvB_A_Staat,0)+MATCH("Abw. abs. VJM",SvB_A_BM,0)-1)</f>
        <v>1089</v>
      </c>
      <c r="O24" s="245">
        <f>INDEX(SvB_A_WB,MATCH(STRG!$I$1,SvB_A_Region,0)+MATCH("3 Spezialist",SvB_A_AN,0)-1,MATCH("Gesamt",SvB_A_Staat,0)+MATCH("Abw. rel. VJM",SvB_A_BM,0)-1)</f>
        <v>2.7918781726000002</v>
      </c>
      <c r="P24" s="240">
        <f>INDEX(SvB_A_WB,MATCH(STRG!$I$1,SvB_A_Region,0)+MATCH("3 Spezialist",SvB_A_AN,0)-1,MATCH("152 Polen",SvB_A_Staat,0)+MATCH(ALO_SvB!P10,SvB_A_BM,0)-1)</f>
        <v>95</v>
      </c>
      <c r="Q24" s="232">
        <f t="shared" si="2"/>
        <v>0.23693727397431102</v>
      </c>
      <c r="R24" s="253">
        <f>INDEX(SvB_A_WB,MATCH(STRG!$I$1,SvB_A_Region,0)+MATCH("3 Spezialist",SvB_A_AN,0)-1,MATCH("152 Polen",SvB_A_Staat,0)+MATCH("Abw. abs. VJM",SvB_A_BM,0)-1)</f>
        <v>16</v>
      </c>
      <c r="S24" s="245">
        <f>INDEX(SvB_A_WB,MATCH(STRG!$I$1,SvB_A_Region,0)+MATCH("3 Spezialist",SvB_A_AN,0)-1,MATCH("152 Polen",SvB_A_Staat,0)+MATCH("Abw. rel. VJM",SvB_A_BM,0)-1)</f>
        <v>20.253164557000002</v>
      </c>
      <c r="T24" s="240">
        <f>INDEX(SvB_A_WB,MATCH(STRG!$I$1,SvB_A_Region,0)+MATCH("3 Spezialist",SvB_A_AN,0)-1,MATCH("164 Tschechien",SvB_A_Staat,0)+MATCH(ALO_SvB!T10,SvB_A_BM,0)-1)</f>
        <v>69</v>
      </c>
      <c r="U24" s="232">
        <f>IF(ISERROR(T24/M24*100),"X",T24/M24*100)</f>
        <v>0.17209128320239434</v>
      </c>
      <c r="V24" s="253">
        <f>INDEX(SvB_A_WB,MATCH(STRG!$I$1,SvB_A_Region,0)+MATCH("3 Spezialist",SvB_A_AN,0)-1,MATCH("164 Tschechien",SvB_A_Staat,0)+MATCH("Abw. abs. VJM",SvB_A_BM,0)-1)</f>
        <v>16</v>
      </c>
      <c r="W24" s="245">
        <f>INDEX(SvB_A_WB,MATCH(STRG!$I$1,SvB_A_Region,0)+MATCH("3 Spezialist",SvB_A_AN,0)-1,MATCH("164 Tschechien",SvB_A_Staat,0)+MATCH("Abw. rel. VJM",SvB_A_BM,0)-1)</f>
        <v>30.188679245300001</v>
      </c>
    </row>
    <row r="25" spans="1:23" ht="15" customHeight="1" x14ac:dyDescent="0.2">
      <c r="A25" s="235" t="s">
        <v>9</v>
      </c>
      <c r="B25" s="240">
        <f>INDEX(Alo_WB,MATCH(STRG!$G$1,Alo_Region,0)+MATCH(ALO_SvB!$A25,Alo_Merkmal,0)-1,MATCH(ALO_SvB!$B$8,Alo_Staat,0)+MATCH(STRG!$L$1,Alo_BM,0)-1)</f>
        <v>1699</v>
      </c>
      <c r="C25" s="231">
        <f>IF(ISERROR(INDEX(Alo_WB,MATCH(STRG!$G$1,Alo_Region,0)+MATCH(ALO_SvB!A25,Alo_Merkmal,0)-1,MATCH(ALO_SvB!$B$8,Alo_Staat,0)+MATCH(STRG!$L$1,Alo_BM,0)-1)-INDEX(Alo_WB,MATCH(STRG!$G$1,Alo_Region,0)+MATCH(ALO_SvB!A25,Alo_Merkmal,0)-1,MATCH(ALO_SvB!$B$8,Alo_Staat,0)+MATCH(STRG!$L$1,Alo_BM,0))),"X",INDEX(Alo_WB,MATCH(STRG!$G$1,Alo_Region,0)+MATCH(ALO_SvB!A25,Alo_Merkmal,0)-1,MATCH(ALO_SvB!$B$8,Alo_Staat,0)+MATCH(STRG!$L$1,Alo_BM,0)-1)-INDEX(Alo_WB,MATCH(STRG!$G$1,Alo_Region,0)+MATCH(ALO_SvB!A25,Alo_Merkmal,0)-1,MATCH(ALO_SvB!$B$8,Alo_Staat,0)+MATCH(STRG!$L$1,Alo_BM,0)))</f>
        <v>-312</v>
      </c>
      <c r="D25" s="238">
        <f>IF(ISERROR(C25/INDEX(Alo_WB,MATCH(STRG!$G$1,Alo_Region,0)+MATCH(ALO_SvB!A25,Alo_Merkmal,0)-1,MATCH(ALO_SvB!$B$8,Alo_Staat,0)+MATCH(STRG!$L$1,Alo_BM,0))*100),"X",C25/INDEX(Alo_WB,MATCH(STRG!$G$1,Alo_Region,0)+MATCH(ALO_SvB!A25,Alo_Merkmal,0)-1,MATCH(ALO_SvB!$B$8,Alo_Staat,0)+MATCH(STRG!$L$1,Alo_BM,0))*100)</f>
        <v>-15.514669318746893</v>
      </c>
      <c r="E25" s="3">
        <f>INDEX(Alo_WB,MATCH(STRG!$G$1,Alo_Region,0)+MATCH(ALO_SvB!$A25,Alo_Merkmal,0)-1,MATCH(ALO_SvB!$E$9,Alo_Staat,0)+MATCH(STRG!$L$1,Alo_BM,0)-1)</f>
        <v>12</v>
      </c>
      <c r="F25" s="232">
        <f t="shared" si="0"/>
        <v>0.70629782224838134</v>
      </c>
      <c r="G25" s="3">
        <f>IF(ISERROR(INDEX(Alo_WB,MATCH(STRG!$G$1,Alo_Region,0)+MATCH(ALO_SvB!A25,Alo_Merkmal,0)-1,MATCH(ALO_SvB!$E$9,Alo_Staat,0)+MATCH(STRG!$L$1,Alo_BM,0)-1)-INDEX(Alo_WB,MATCH(STRG!$G$1,Alo_Region,0)+MATCH(ALO_SvB!A25,Alo_Merkmal,0)-1,MATCH(ALO_SvB!$E$9,Alo_Staat,0)+MATCH(STRG!$L$1,Alo_BM,0))),"X",INDEX(Alo_WB,MATCH(STRG!$G$1,Alo_Region,0)+MATCH(ALO_SvB!A25,Alo_Merkmal,0)-1,MATCH(ALO_SvB!$E$9,Alo_Staat,0)+MATCH(STRG!$L$1,Alo_BM,0)-1)-INDEX(Alo_WB,MATCH(STRG!$G$1,Alo_Region,0)+MATCH(ALO_SvB!A25,Alo_Merkmal,0)-1,MATCH(ALO_SvB!$E$9,Alo_Staat,0)+MATCH(STRG!$L$1,Alo_BM,0)))</f>
        <v>-1</v>
      </c>
      <c r="H25" s="246">
        <f>IF(ISERROR(G25/INDEX(Alo_WB,MATCH(STRG!$G$1,Alo_Region,0)+MATCH(ALO_SvB!A25,Alo_Merkmal,0)-1,MATCH(ALO_SvB!$E$9,Alo_Staat,0)+MATCH(STRG!$L$1,Alo_BM,0))*100),"X",G25/INDEX(Alo_WB,MATCH(STRG!$G$1,Alo_Region,0)+MATCH(ALO_SvB!A25,Alo_Merkmal,0)-1,MATCH(ALO_SvB!$E$9,Alo_Staat,0)+MATCH(STRG!$L$1,Alo_BM,0))*100)</f>
        <v>-7.6923076923076925</v>
      </c>
      <c r="I25" s="3" t="str">
        <f>INDEX(Alo_WB,MATCH(STRG!$G$1,Alo_Region,0)+MATCH(ALO_SvB!$A25,Alo_Merkmal,0)-1,MATCH(ALO_SvB!$I$9,Alo_Staat,0)+MATCH(STRG!$L$1,Alo_BM,0)-1)</f>
        <v>*</v>
      </c>
      <c r="J25" s="232" t="str">
        <f t="shared" si="1"/>
        <v>X</v>
      </c>
      <c r="K25" s="3" t="str">
        <f>IF(ISERROR(INDEX(Alo_WB,MATCH(STRG!$G$1,Alo_Region,0)+MATCH(ALO_SvB!A25,Alo_Merkmal,0)-1,MATCH(ALO_SvB!$I$9,Alo_Staat,0)+MATCH(STRG!$L$1,Alo_BM,0)-1)-INDEX(Alo_WB,MATCH(STRG!$G$1,Alo_Region,0)+MATCH(ALO_SvB!A25,Alo_Merkmal,0)-1,MATCH(ALO_SvB!$I$9,Alo_Staat,0)+MATCH(STRG!$L$1,Alo_BM,0))),"X",INDEX(Alo_WB,MATCH(STRG!$G$1,Alo_Region,0)+MATCH(ALO_SvB!A25,Alo_Merkmal,0)-1,MATCH(ALO_SvB!$I$9,Alo_Staat,0)+MATCH(STRG!$L$1,Alo_BM,0)-1)-INDEX(Alo_WB,MATCH(STRG!$G$1,Alo_Region,0)+MATCH(ALO_SvB!A25,Alo_Merkmal,0)-1,MATCH(ALO_SvB!$I$9,Alo_Staat,0)+MATCH(STRG!$L$1,Alo_BM,0)))</f>
        <v>X</v>
      </c>
      <c r="L25" s="246" t="str">
        <f>IF(ISERROR(K25/INDEX(Alo_WB,MATCH(STRG!$G$1,Alo_Region,0)+MATCH(ALO_SvB!A25,Alo_Merkmal,0)-1,MATCH(ALO_SvB!$I$9,Alo_Staat,0)+MATCH(STRG!$L$1,Alo_BM,0))*100),"X",K25/INDEX(Alo_WB,MATCH(STRG!$G$1,Alo_Region,0)+MATCH(ALO_SvB!A25,Alo_Merkmal,0)-1,MATCH(ALO_SvB!$I$9,Alo_Staat,0)+MATCH(STRG!$L$1,Alo_BM,0))*100)</f>
        <v>X</v>
      </c>
      <c r="M25" s="240">
        <f>INDEX(SvB_A_WB,MATCH(STRG!$I$1,SvB_A_Region,0)+MATCH("4 Experte",SvB_A_AN,0)-1,MATCH("Gesamt",SvB_A_Staat,0)+MATCH(ALO_SvB!M10,SvB_A_BM,0)-1)</f>
        <v>55273</v>
      </c>
      <c r="N25" s="3">
        <f>INDEX(SvB_A_WB,MATCH(STRG!$I$1,SvB_A_Region,0)+MATCH("4 Experte",SvB_A_AN,0)-1,MATCH("Gesamt",SvB_A_Staat,0)+MATCH("Abw. abs. VJM",SvB_A_BM,0)-1)</f>
        <v>2634</v>
      </c>
      <c r="O25" s="245">
        <f>INDEX(SvB_A_WB,MATCH(STRG!$I$1,SvB_A_Region,0)+MATCH("4 Experte",SvB_A_AN,0)-1,MATCH("Gesamt",SvB_A_Staat,0)+MATCH("Abw. rel. VJM",SvB_A_BM,0)-1)</f>
        <v>5.0038944508999998</v>
      </c>
      <c r="P25" s="240">
        <f>INDEX(SvB_A_WB,MATCH(STRG!$I$1,SvB_A_Region,0)+MATCH("4 Experte",SvB_A_AN,0)-1,MATCH("152 Polen",SvB_A_Staat,0)+MATCH(ALO_SvB!P10,SvB_A_BM,0)-1)</f>
        <v>199</v>
      </c>
      <c r="Q25" s="232">
        <f t="shared" si="2"/>
        <v>0.36003111826750855</v>
      </c>
      <c r="R25" s="253">
        <f>INDEX(SvB_A_WB,MATCH(STRG!$I$1,SvB_A_Region,0)+MATCH("4 Experte",SvB_A_AN,0)-1,MATCH("152 Polen",SvB_A_Staat,0)+MATCH("Abw. abs. VJM",SvB_A_BM,0)-1)</f>
        <v>20</v>
      </c>
      <c r="S25" s="245">
        <f>INDEX(SvB_A_WB,MATCH(STRG!$I$1,SvB_A_Region,0)+MATCH("4 Experte",SvB_A_AN,0)-1,MATCH("152 Polen",SvB_A_Staat,0)+MATCH("Abw. rel. VJM",SvB_A_BM,0)-1)</f>
        <v>11.1731843575</v>
      </c>
      <c r="T25" s="240">
        <f>INDEX(SvB_A_WB,MATCH(STRG!$I$1,SvB_A_Region,0)+MATCH("4 Experte",SvB_A_AN,0)-1,MATCH("164 Tschechien",SvB_A_Staat,0)+MATCH(ALO_SvB!T10,SvB_A_BM,0)-1)</f>
        <v>124</v>
      </c>
      <c r="U25" s="232">
        <f>IF(ISERROR(T25/M25*100),"X",T25/M25*100)</f>
        <v>0.2243409983174425</v>
      </c>
      <c r="V25" s="253">
        <f>INDEX(SvB_A_WB,MATCH(STRG!$I$1,SvB_A_Region,0)+MATCH("4 Experte",SvB_A_AN,0)-1,MATCH("164 Tschechien",SvB_A_Staat,0)+MATCH("Abw. abs. VJM",SvB_A_BM,0)-1)</f>
        <v>20</v>
      </c>
      <c r="W25" s="245">
        <f>INDEX(SvB_A_WB,MATCH(STRG!$I$1,SvB_A_Region,0)+MATCH("4 Experte",SvB_A_AN,0)-1,MATCH("164 Tschechien",SvB_A_Staat,0)+MATCH("Abw. rel. VJM",SvB_A_BM,0)-1)</f>
        <v>19.2307692308</v>
      </c>
    </row>
    <row r="26" spans="1:23" ht="15" customHeight="1" x14ac:dyDescent="0.2">
      <c r="A26" s="236" t="s">
        <v>160</v>
      </c>
      <c r="B26" s="256">
        <f>INDEX(Alo_WB,MATCH(STRG!$G$1,Alo_Region,0)+MATCH("Ohne Angabe",Alo_Merkmal,0)-1,MATCH(ALO_SvB!$B$8,Alo_Staat,0)+MATCH(STRG!$L$1,Alo_BM,0)-1)</f>
        <v>248</v>
      </c>
      <c r="C26" s="247">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-12</v>
      </c>
      <c r="D26" s="248">
        <f>IF(ISERROR(C26/INDEX(Alo_WB,MATCH(STRG!$G$1,Alo_Region,0)+MATCH("Ohne Angabe",Alo_Merkmal,0)-1,MATCH(ALO_SvB!$B$8,Alo_Staat,0)+MATCH(STRG!$L$1,Alo_BM,0))*100),"X",C26/INDEX(Alo_WB,MATCH(STRG!$G$1,Alo_Region,0)+MATCH("Ohne Angabe",Alo_Merkmal,0)-1,MATCH(ALO_SvB!$B$8,Alo_Staat,0)+MATCH(STRG!$L$1,Alo_BM,0))*100)</f>
        <v>-4.6153846153846159</v>
      </c>
      <c r="E26" s="249">
        <f>INDEX(Alo_WB,MATCH(STRG!$G$1,Alo_Region,0)+MATCH("Ohne Angabe",Alo_Merkmal,0)-1,MATCH(ALO_SvB!$E$9,Alo_Staat,0)+MATCH(STRG!$L$1,Alo_BM,0)-1)</f>
        <v>0</v>
      </c>
      <c r="F26" s="233">
        <f t="shared" si="0"/>
        <v>0</v>
      </c>
      <c r="G26" s="249">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0</v>
      </c>
      <c r="H26" s="250" t="str">
        <f>IF(ISERROR(G26/INDEX(Alo_WB,MATCH(STRG!$G$1,Alo_Region,0)+MATCH("Ohne Angabe",Alo_Merkmal,0)-1,MATCH(ALO_SvB!$E$9,Alo_Staat,0)+MATCH(STRG!$L$1,Alo_BM,0))*100),"X",G26/INDEX(Alo_WB,MATCH(STRG!$G$1,Alo_Region,0)+MATCH("Ohne Angabe",Alo_Merkmal,0)-1,MATCH(ALO_SvB!$E$9,Alo_Staat,0)+MATCH(STRG!$L$1,Alo_BM,0))*100)</f>
        <v>X</v>
      </c>
      <c r="I26" s="249" t="str">
        <f>INDEX(Alo_WB,MATCH(STRG!$G$1,Alo_Region,0)+MATCH("Ohne Angabe",Alo_Merkmal,0)-1,MATCH(ALO_SvB!$I$9,Alo_Staat,0)+MATCH(STRG!$L$1,Alo_BM,0)-1)</f>
        <v>*</v>
      </c>
      <c r="J26" s="233" t="str">
        <f t="shared" si="1"/>
        <v>X</v>
      </c>
      <c r="K26" s="249"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6" s="250" t="str">
        <f>IF(ISERROR(K26/INDEX(Alo_WB,MATCH(STRG!$G$1,Alo_Region,0)+MATCH("Ohne Angabe",Alo_Merkmal,0)-1,MATCH(ALO_SvB!$I$9,Alo_Staat,0)+MATCH(STRG!$L$1,Alo_BM,0))*100),"X",K26/INDEX(Alo_WB,MATCH(STRG!$G$1,Alo_Region,0)+MATCH("Ohne Angabe",Alo_Merkmal,0)-1,MATCH(ALO_SvB!$I$9,Alo_Staat,0)+MATCH(STRG!$L$1,Alo_BM,0))*100)</f>
        <v>X</v>
      </c>
      <c r="M26" s="256">
        <f>INDEX(SvB_A_WB,MATCH(STRG!$I$1,SvB_A_Region,0)+MATCH("Keine Angabe",SvB_A_AN,0)-1,MATCH("Gesamt",SvB_A_Staat,0)+MATCH(ALO_SvB!M10,SvB_A_BM,0)-1)</f>
        <v>1364</v>
      </c>
      <c r="N26" s="249">
        <f>INDEX(SvB_A_WB,MATCH(STRG!$I$1,SvB_A_Region,0)+MATCH("Keine Angabe",SvB_A_AN,0)-1,MATCH("Gesamt",SvB_A_Staat,0)+MATCH("Abw. abs. VJM",SvB_A_BM,0)-1)</f>
        <v>17</v>
      </c>
      <c r="O26" s="257">
        <f>INDEX(SvB_A_WB,MATCH(STRG!$I$1,SvB_A_Region,0)+MATCH("Keine Angabe",SvB_A_AN,0)-1,MATCH("Gesamt",SvB_A_Staat,0)+MATCH("Abw. rel. VJM",SvB_A_BM,0)-1)</f>
        <v>1.2620638456</v>
      </c>
      <c r="P26" s="256">
        <f>INDEX(SvB_A_WB,MATCH(STRG!$I$1,SvB_A_Region,0)+MATCH("Keine Angabe",SvB_A_AN,0)-1,MATCH("152 Polen",SvB_A_Staat,0)+MATCH(ALO_SvB!P10,SvB_A_BM,0)-1)</f>
        <v>0</v>
      </c>
      <c r="Q26" s="233">
        <f t="shared" si="2"/>
        <v>0</v>
      </c>
      <c r="R26" s="258">
        <f>INDEX(SvB_A_WB,MATCH(STRG!$I$1,SvB_A_Region,0)+MATCH("Keine Angabe",SvB_A_AN,0)-1,MATCH("152 Polen",SvB_A_Staat,0)+MATCH("Abw. abs. VJM",SvB_A_BM,0)-1)</f>
        <v>0</v>
      </c>
      <c r="S26" s="257">
        <f>INDEX(SvB_A_WB,MATCH(STRG!$I$1,SvB_A_Region,0)+MATCH("Keine Angabe",SvB_A_AN,0)-1,MATCH("152 Polen",SvB_A_Staat,0)+MATCH("Abw. rel. VJM",SvB_A_BM,0)-1)</f>
        <v>0</v>
      </c>
      <c r="T26" s="256">
        <f>INDEX(SvB_A_WB,MATCH(STRG!$I$1,SvB_A_Region,0)+MATCH("Keine Angabe",SvB_A_AN,0)-1,MATCH("164 Tschechien",SvB_A_Staat,0)+MATCH(ALO_SvB!T10,SvB_A_BM,0)-1)</f>
        <v>0</v>
      </c>
      <c r="U26" s="233">
        <f>IF(ISERROR(T26/M26*100),"X",T26/M26*100)</f>
        <v>0</v>
      </c>
      <c r="V26" s="258">
        <f>INDEX(SvB_A_WB,MATCH(STRG!$I$1,SvB_A_Region,0)+MATCH("Keine Angabe",SvB_A_AN,0)-1,MATCH("164 Tschechien",SvB_A_Staat,0)+MATCH("Abw. abs. VJM",SvB_A_BM,0)-1)</f>
        <v>0</v>
      </c>
      <c r="W26" s="257">
        <f>INDEX(SvB_A_WB,MATCH(STRG!$I$1,SvB_A_Region,0)+MATCH("Keine Angabe",SvB_A_AN,0)-1,MATCH("164 Tschechien",SvB_A_Staat,0)+MATCH("Abw. rel. VJM",SvB_A_BM,0)-1)</f>
        <v>0</v>
      </c>
    </row>
    <row r="27" spans="1:23" ht="11.25" customHeight="1" x14ac:dyDescent="0.2">
      <c r="A27" s="216" t="str">
        <f ca="1">CONCATENATE("Erstellungsdatum: ",TEXT(TODAY(),"TT.MM.JJJJ"),", Statistik-Service Südost, Auftragsnummer 209455")</f>
        <v>Erstellungsdatum: 18.04.2019, Statistik-Service Südost, Auftragsnummer 209455</v>
      </c>
      <c r="B27" s="83"/>
      <c r="C27" s="83"/>
      <c r="D27" s="83"/>
      <c r="E27" s="83"/>
      <c r="F27" s="83"/>
      <c r="G27" s="83"/>
      <c r="H27" s="83"/>
      <c r="I27" s="83"/>
      <c r="J27" s="83"/>
      <c r="K27" s="83"/>
      <c r="W27" s="85" t="s">
        <v>18</v>
      </c>
    </row>
    <row r="28" spans="1:23" ht="11.25" customHeight="1" x14ac:dyDescent="0.2"/>
    <row r="29" spans="1:23" ht="11.25" customHeight="1" x14ac:dyDescent="0.2">
      <c r="A29" s="408" t="s">
        <v>316</v>
      </c>
      <c r="B29" s="408"/>
      <c r="C29" s="408"/>
      <c r="D29" s="408"/>
      <c r="E29" s="408"/>
      <c r="F29" s="408"/>
      <c r="G29" s="408"/>
      <c r="H29" s="408"/>
      <c r="I29" s="408"/>
      <c r="J29" s="408"/>
      <c r="K29" s="408"/>
      <c r="L29" s="408"/>
      <c r="M29" s="408"/>
      <c r="N29" s="408"/>
      <c r="O29" s="408"/>
      <c r="P29" s="408"/>
      <c r="Q29" s="408"/>
      <c r="R29" s="408"/>
      <c r="S29" s="408"/>
      <c r="T29" s="408"/>
      <c r="U29" s="408"/>
      <c r="V29" s="408"/>
      <c r="W29" s="408"/>
    </row>
    <row r="30" spans="1:23" ht="11.25" customHeight="1" x14ac:dyDescent="0.2">
      <c r="A30" s="408" t="s">
        <v>105</v>
      </c>
      <c r="B30" s="408"/>
      <c r="C30" s="408"/>
      <c r="D30" s="408"/>
      <c r="E30" s="408"/>
      <c r="F30" s="408"/>
      <c r="G30" s="408"/>
      <c r="H30" s="408"/>
      <c r="I30" s="408"/>
      <c r="J30" s="408"/>
      <c r="K30" s="408"/>
      <c r="L30" s="408"/>
      <c r="M30" s="408"/>
      <c r="N30" s="408"/>
      <c r="O30" s="408"/>
      <c r="P30" s="408"/>
      <c r="Q30" s="408"/>
      <c r="R30" s="408"/>
      <c r="S30" s="408"/>
      <c r="T30" s="408"/>
      <c r="U30" s="408"/>
      <c r="V30" s="408"/>
      <c r="W30" s="408"/>
    </row>
    <row r="31" spans="1:23" x14ac:dyDescent="0.2">
      <c r="A31" s="408" t="str">
        <f>IF(COUNTIF($B$13:$C$26,"x")&gt;0,"x) Bei unvollständigen oder unplausiblen Datenlieferungen zugelassener kommunaler Träger (zkT) werden nicht alle Merkmale geschätzt. Sie werden in diesem Fall der Ausprägung ""keine/ohne Angabe"" zugeordnet."&amp;" Näheres kann den Methodischen Hinweisen "&amp;"""Schätzungen in der Statistik der Arbeitslosen und Arbeitsuchenden"""&amp;" entnommen werden."," ")</f>
        <v xml:space="preserve"> </v>
      </c>
      <c r="B31" s="408"/>
      <c r="C31" s="408"/>
      <c r="D31" s="408"/>
      <c r="E31" s="408"/>
      <c r="F31" s="408"/>
      <c r="G31" s="408"/>
      <c r="H31" s="408"/>
      <c r="I31" s="408"/>
      <c r="J31" s="408"/>
      <c r="K31" s="408"/>
      <c r="L31" s="408"/>
      <c r="M31" s="408"/>
      <c r="N31" s="408"/>
      <c r="O31" s="408"/>
      <c r="P31" s="408"/>
      <c r="Q31" s="408"/>
      <c r="R31" s="408"/>
      <c r="S31" s="408"/>
      <c r="T31" s="408"/>
      <c r="U31" s="408"/>
      <c r="V31" s="408"/>
      <c r="W31" s="408"/>
    </row>
  </sheetData>
  <mergeCells count="31">
    <mergeCell ref="K10:L10"/>
    <mergeCell ref="B7:L7"/>
    <mergeCell ref="M7:W7"/>
    <mergeCell ref="M8:O9"/>
    <mergeCell ref="P8:W8"/>
    <mergeCell ref="P9:S9"/>
    <mergeCell ref="T9:W9"/>
    <mergeCell ref="I9:L9"/>
    <mergeCell ref="U10:U11"/>
    <mergeCell ref="M10:M11"/>
    <mergeCell ref="N10:O10"/>
    <mergeCell ref="P10:P11"/>
    <mergeCell ref="Q10:Q11"/>
    <mergeCell ref="R10:S10"/>
    <mergeCell ref="T10:T11"/>
    <mergeCell ref="A31:W31"/>
    <mergeCell ref="A30:W30"/>
    <mergeCell ref="A29:W29"/>
    <mergeCell ref="A7:A12"/>
    <mergeCell ref="A3:W3"/>
    <mergeCell ref="V10:W10"/>
    <mergeCell ref="B8:D9"/>
    <mergeCell ref="C10:D10"/>
    <mergeCell ref="B10:B11"/>
    <mergeCell ref="E8:L8"/>
    <mergeCell ref="E9:H9"/>
    <mergeCell ref="E10:E11"/>
    <mergeCell ref="F10:F11"/>
    <mergeCell ref="G10:H10"/>
    <mergeCell ref="I10:I11"/>
    <mergeCell ref="J10:J11"/>
  </mergeCells>
  <printOptions horizontalCentered="1"/>
  <pageMargins left="0.31496062992125984" right="0.19685039370078741" top="0.39370078740157483" bottom="0.39370078740157483" header="0.51181102362204722" footer="0.51181102362204722"/>
  <pageSetup paperSize="9" scale="70"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0</xdr:col>
                    <xdr:colOff>28575</xdr:colOff>
                    <xdr:row>3</xdr:row>
                    <xdr:rowOff>19050</xdr:rowOff>
                  </from>
                  <to>
                    <xdr:col>0</xdr:col>
                    <xdr:colOff>1885950</xdr:colOff>
                    <xdr:row>3</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59999389629810485"/>
  </sheetPr>
  <dimension ref="A1:I34"/>
  <sheetViews>
    <sheetView showGridLines="0" zoomScaleNormal="100" workbookViewId="0"/>
  </sheetViews>
  <sheetFormatPr baseColWidth="10" defaultRowHeight="14.25" x14ac:dyDescent="0.2"/>
  <cols>
    <col min="1" max="1" width="12.875" customWidth="1"/>
    <col min="7" max="7" width="11.125" customWidth="1"/>
    <col min="8" max="8" width="4.25" customWidth="1"/>
    <col min="9" max="9" width="7.125" customWidth="1"/>
  </cols>
  <sheetData>
    <row r="1" spans="1:9" ht="33.75" customHeight="1" x14ac:dyDescent="0.2">
      <c r="A1" s="7"/>
      <c r="B1" s="7"/>
      <c r="C1" s="7"/>
      <c r="D1" s="7"/>
      <c r="E1" s="7"/>
      <c r="F1" s="7"/>
      <c r="G1" s="7"/>
      <c r="H1" s="7"/>
      <c r="I1" s="8" t="s">
        <v>17</v>
      </c>
    </row>
    <row r="3" spans="1:9" x14ac:dyDescent="0.2">
      <c r="A3" s="412" t="s">
        <v>283</v>
      </c>
      <c r="B3" s="431"/>
      <c r="C3" s="431"/>
      <c r="D3" s="431"/>
      <c r="E3" s="431"/>
      <c r="F3" s="431"/>
      <c r="G3" s="431"/>
      <c r="H3" s="431"/>
      <c r="I3" s="431"/>
    </row>
    <row r="4" spans="1:9" ht="11.25" customHeight="1" x14ac:dyDescent="0.2">
      <c r="A4" s="10" t="s">
        <v>146</v>
      </c>
      <c r="B4" s="1"/>
      <c r="C4" s="1"/>
      <c r="D4" s="1"/>
      <c r="E4" s="1"/>
      <c r="F4" s="1"/>
      <c r="G4" s="1"/>
      <c r="H4" s="1"/>
      <c r="I4" s="1"/>
    </row>
    <row r="5" spans="1:9" ht="11.25" customHeight="1" x14ac:dyDescent="0.2">
      <c r="A5" s="9" t="s">
        <v>381</v>
      </c>
      <c r="B5" s="1"/>
      <c r="C5" s="1"/>
      <c r="D5" s="1"/>
      <c r="E5" s="83"/>
      <c r="F5" s="1"/>
      <c r="G5" s="1"/>
      <c r="H5" s="1"/>
      <c r="I5" s="1"/>
    </row>
    <row r="6" spans="1:9" x14ac:dyDescent="0.2">
      <c r="A6" s="148"/>
    </row>
    <row r="28" spans="7:9" x14ac:dyDescent="0.2">
      <c r="G28" s="151"/>
      <c r="H28" s="153" t="s">
        <v>158</v>
      </c>
      <c r="I28" s="152">
        <v>0.2</v>
      </c>
    </row>
    <row r="29" spans="7:9" x14ac:dyDescent="0.2">
      <c r="G29" s="151">
        <v>0.3</v>
      </c>
      <c r="H29" s="153" t="s">
        <v>158</v>
      </c>
      <c r="I29" s="152">
        <v>0.5</v>
      </c>
    </row>
    <row r="30" spans="7:9" x14ac:dyDescent="0.2">
      <c r="G30" s="151">
        <v>0.6</v>
      </c>
      <c r="H30" s="153" t="s">
        <v>158</v>
      </c>
      <c r="I30" s="152">
        <v>1.1000000000000001</v>
      </c>
    </row>
    <row r="31" spans="7:9" x14ac:dyDescent="0.2">
      <c r="G31" s="151">
        <v>1.2</v>
      </c>
      <c r="H31" s="153" t="s">
        <v>158</v>
      </c>
      <c r="I31" s="152">
        <v>2.2999999999999998</v>
      </c>
    </row>
    <row r="32" spans="7:9" x14ac:dyDescent="0.2">
      <c r="H32" s="153" t="s">
        <v>159</v>
      </c>
      <c r="I32" s="152">
        <v>2.2999999999999998</v>
      </c>
    </row>
    <row r="34" spans="1:9" x14ac:dyDescent="0.2">
      <c r="A34" s="432" t="s">
        <v>408</v>
      </c>
      <c r="B34" s="432"/>
      <c r="C34" s="432"/>
      <c r="D34" s="432"/>
      <c r="I34" s="85" t="s">
        <v>18</v>
      </c>
    </row>
  </sheetData>
  <mergeCells count="2">
    <mergeCell ref="A3:I3"/>
    <mergeCell ref="A34:D34"/>
  </mergeCells>
  <pageMargins left="0.70866141732283472" right="0.70866141732283472" top="0.78740157480314965" bottom="0.78740157480314965" header="0.31496062992125984" footer="0.31496062992125984"/>
  <pageSetup paperSize="9" scale="9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59999389629810485"/>
    <pageSetUpPr fitToPage="1"/>
  </sheetPr>
  <dimension ref="A1:J34"/>
  <sheetViews>
    <sheetView showGridLines="0" zoomScaleNormal="100" workbookViewId="0"/>
  </sheetViews>
  <sheetFormatPr baseColWidth="10" defaultRowHeight="14.25" x14ac:dyDescent="0.2"/>
  <cols>
    <col min="7" max="7" width="11.125" customWidth="1"/>
    <col min="8" max="8" width="4.25" customWidth="1"/>
    <col min="9" max="9" width="7.125" customWidth="1"/>
    <col min="10" max="10" width="11.875" customWidth="1"/>
  </cols>
  <sheetData>
    <row r="1" spans="1:10" ht="33.75" customHeight="1" x14ac:dyDescent="0.2">
      <c r="A1" s="7"/>
      <c r="B1" s="7"/>
      <c r="C1" s="7"/>
      <c r="D1" s="7"/>
      <c r="E1" s="7"/>
      <c r="F1" s="7"/>
      <c r="G1" s="7"/>
      <c r="H1" s="7"/>
      <c r="I1" s="8" t="s">
        <v>17</v>
      </c>
    </row>
    <row r="3" spans="1:10" x14ac:dyDescent="0.2">
      <c r="A3" s="412" t="s">
        <v>282</v>
      </c>
      <c r="B3" s="431"/>
      <c r="C3" s="431"/>
      <c r="D3" s="431"/>
      <c r="E3" s="431"/>
      <c r="F3" s="431"/>
      <c r="G3" s="431"/>
      <c r="H3" s="431"/>
      <c r="I3" s="431"/>
      <c r="J3" s="431"/>
    </row>
    <row r="4" spans="1:10" ht="11.25" customHeight="1" x14ac:dyDescent="0.2">
      <c r="A4" s="10" t="s">
        <v>146</v>
      </c>
      <c r="B4" s="1"/>
      <c r="C4" s="1"/>
      <c r="D4" s="1"/>
      <c r="E4" s="1"/>
      <c r="F4" s="1"/>
      <c r="G4" s="1"/>
      <c r="H4" s="1"/>
      <c r="I4" s="1"/>
      <c r="J4" s="1"/>
    </row>
    <row r="5" spans="1:10" ht="11.25" customHeight="1" x14ac:dyDescent="0.2">
      <c r="A5" s="9" t="s">
        <v>381</v>
      </c>
      <c r="B5" s="1"/>
      <c r="C5" s="1"/>
      <c r="D5" s="1"/>
      <c r="E5" s="83"/>
      <c r="F5" s="1"/>
      <c r="G5" s="1"/>
      <c r="H5" s="1"/>
      <c r="I5" s="1"/>
      <c r="J5" s="1"/>
    </row>
    <row r="28" spans="7:9" x14ac:dyDescent="0.2">
      <c r="G28" s="151"/>
      <c r="H28" s="153" t="s">
        <v>158</v>
      </c>
      <c r="I28" s="152">
        <v>0.2</v>
      </c>
    </row>
    <row r="29" spans="7:9" x14ac:dyDescent="0.2">
      <c r="G29" s="151">
        <v>0.3</v>
      </c>
      <c r="H29" s="153" t="s">
        <v>158</v>
      </c>
      <c r="I29" s="152">
        <v>0.5</v>
      </c>
    </row>
    <row r="30" spans="7:9" x14ac:dyDescent="0.2">
      <c r="G30" s="151">
        <v>0.6</v>
      </c>
      <c r="H30" s="153" t="s">
        <v>158</v>
      </c>
      <c r="I30" s="152">
        <v>1.1000000000000001</v>
      </c>
    </row>
    <row r="31" spans="7:9" x14ac:dyDescent="0.2">
      <c r="G31" s="151">
        <v>1.2</v>
      </c>
      <c r="H31" s="153" t="s">
        <v>158</v>
      </c>
      <c r="I31" s="152">
        <v>2.2999999999999998</v>
      </c>
    </row>
    <row r="32" spans="7:9" x14ac:dyDescent="0.2">
      <c r="H32" s="153" t="s">
        <v>159</v>
      </c>
      <c r="I32" s="152">
        <v>2.2999999999999998</v>
      </c>
    </row>
    <row r="34" spans="1:9" x14ac:dyDescent="0.2">
      <c r="A34" s="432" t="s">
        <v>408</v>
      </c>
      <c r="B34" s="432"/>
      <c r="C34" s="432"/>
      <c r="D34" s="432"/>
      <c r="I34" s="85" t="s">
        <v>18</v>
      </c>
    </row>
  </sheetData>
  <mergeCells count="2">
    <mergeCell ref="A3:J3"/>
    <mergeCell ref="A34:D34"/>
  </mergeCells>
  <pageMargins left="0.70866141732283472" right="0.70866141732283472" top="0.78740157480314965" bottom="0.78740157480314965" header="0.31496062992125984" footer="0.3149606299212598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28</vt:i4>
      </vt:variant>
    </vt:vector>
  </HeadingPairs>
  <TitlesOfParts>
    <vt:vector size="47" baseType="lpstr">
      <vt:lpstr>Impressum</vt:lpstr>
      <vt:lpstr>Inhaltsverzeichnis</vt:lpstr>
      <vt:lpstr>ALO_SvB</vt:lpstr>
      <vt:lpstr>Karte_ALO_Polen</vt:lpstr>
      <vt:lpstr>Karte_ALO_Tschechen</vt:lpstr>
      <vt:lpstr>Karte_SvB_Polen</vt:lpstr>
      <vt:lpstr>Karte_SvB_Tschechen</vt:lpstr>
      <vt:lpstr>Pendler</vt:lpstr>
      <vt:lpstr>Karte_Pendler_Polen</vt:lpstr>
      <vt:lpstr>Karte_Pendler_Tschechen</vt:lpstr>
      <vt:lpstr>Hinweis_Alo_Asu</vt:lpstr>
      <vt:lpstr>Meth_Hinw_Anforderungsniveau</vt:lpstr>
      <vt:lpstr>Hinweise Berufe</vt:lpstr>
      <vt:lpstr>Hinweise Berufe KldB</vt:lpstr>
      <vt:lpstr>Übersicht_Berufssektoren</vt:lpstr>
      <vt:lpstr>Hinweise SVB GB</vt:lpstr>
      <vt:lpstr>Hinweise_Pendler</vt:lpstr>
      <vt:lpstr>Meth. Hinweis_Schätzungen</vt:lpstr>
      <vt:lpstr>Statistik-Infoseite</vt:lpstr>
      <vt:lpstr>Alo_BM</vt:lpstr>
      <vt:lpstr>Alo_Merkmal</vt:lpstr>
      <vt:lpstr>Alo_Region</vt:lpstr>
      <vt:lpstr>Alo_Staat</vt:lpstr>
      <vt:lpstr>Alo_WB</vt:lpstr>
      <vt:lpstr>ALO_SvB!Druckbereich</vt:lpstr>
      <vt:lpstr>Hinweis_Alo_Asu!Druckbereich</vt:lpstr>
      <vt:lpstr>'Hinweise Berufe'!Druckbereich</vt:lpstr>
      <vt:lpstr>Hinweise_Pendler!Druckbereich</vt:lpstr>
      <vt:lpstr>Impressum!Druckbereich</vt:lpstr>
      <vt:lpstr>Inhaltsverzeichnis!Druckbereich</vt:lpstr>
      <vt:lpstr>Karte_SvB_Polen!Druckbereich</vt:lpstr>
      <vt:lpstr>'Meth. Hinweis_Schätzungen'!Druckbereich</vt:lpstr>
      <vt:lpstr>Meth_Hinw_Anforderungsniveau!Druckbereich</vt:lpstr>
      <vt:lpstr>'Statistik-Infoseite'!Druckbereich</vt:lpstr>
      <vt:lpstr>ALO_SvB!Drucktitel</vt:lpstr>
      <vt:lpstr>Hinweis_Alo_Asu!Drucktitel</vt:lpstr>
      <vt:lpstr>'Meth. Hinweis_Schätzungen'!Drucktitel</vt:lpstr>
      <vt:lpstr>SvB_A_AN</vt:lpstr>
      <vt:lpstr>SvB_A_BM</vt:lpstr>
      <vt:lpstr>SvB_A_Region</vt:lpstr>
      <vt:lpstr>SvB_A_Staat</vt:lpstr>
      <vt:lpstr>SvB_A_WB</vt:lpstr>
      <vt:lpstr>SvB_B_BM</vt:lpstr>
      <vt:lpstr>SvB_B_Region</vt:lpstr>
      <vt:lpstr>SvB_B_Sektor</vt:lpstr>
      <vt:lpstr>SvB_B_Staat</vt:lpstr>
      <vt:lpstr>SvB_B_WB</vt:lpstr>
    </vt:vector>
  </TitlesOfParts>
  <Company>Bundesagentur für Arbeit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StruebinE</dc:creator>
  <cp:lastModifiedBy>Klaehn, Sebastian (DGB-SAC)</cp:lastModifiedBy>
  <cp:lastPrinted>2018-07-20T10:43:24Z</cp:lastPrinted>
  <dcterms:created xsi:type="dcterms:W3CDTF">2015-07-27T10:45:54Z</dcterms:created>
  <dcterms:modified xsi:type="dcterms:W3CDTF">2019-04-18T12:26:01Z</dcterms:modified>
</cp:coreProperties>
</file>