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Dst.baintern.de\dfs\969\Ablagen\D96956-Buero-ZLP\1060-ZLP\5409_2_EUREST\Statistik\"/>
    </mc:Choice>
  </mc:AlternateContent>
  <bookViews>
    <workbookView xWindow="0" yWindow="0" windowWidth="28800" windowHeight="10635" tabRatio="920" firstSheet="4" activeTab="4"/>
  </bookViews>
  <sheets>
    <sheet name="Roh_Alo" sheetId="41" state="veryHidden" r:id="rId1"/>
    <sheet name="Roh_SvB_Berufssektor" sheetId="30" state="veryHidden" r:id="rId2"/>
    <sheet name="Roh_SvB_Anforderung" sheetId="31" state="veryHidden" r:id="rId3"/>
    <sheet name="STRG" sheetId="40" state="veryHidden" r:id="rId4"/>
    <sheet name="Impressum" sheetId="57" r:id="rId5"/>
    <sheet name="Inhaltsverzeichnis" sheetId="28" r:id="rId6"/>
    <sheet name="ALO_SvB" sheetId="4" r:id="rId7"/>
    <sheet name="Karte_ALO_Polen" sheetId="16" r:id="rId8"/>
    <sheet name="Karte_ALO_Tschechen" sheetId="17" r:id="rId9"/>
    <sheet name="Karte_SvB_Polen" sheetId="22" r:id="rId10"/>
    <sheet name="Karte_SvB_Tschechen" sheetId="23" r:id="rId11"/>
    <sheet name="Pendler" sheetId="18" r:id="rId12"/>
    <sheet name="Karte_Pendler_Polen" sheetId="19" r:id="rId13"/>
    <sheet name="Karte_Pendler_Tschechen" sheetId="20" r:id="rId14"/>
    <sheet name="Hinweise Alo Asu" sheetId="63" r:id="rId15"/>
    <sheet name="Meth_Hinw_Anforderungsniveau" sheetId="5" r:id="rId16"/>
    <sheet name="Übersicht_Berufssektoren" sheetId="39" r:id="rId17"/>
    <sheet name="Hinweise Berufe" sheetId="7" r:id="rId18"/>
    <sheet name="Hinweise_Pendler" sheetId="58" r:id="rId19"/>
    <sheet name="Hinweise SVB GB" sheetId="66" r:id="rId20"/>
    <sheet name="Meth. Hinweis_Schätzungen" sheetId="60" r:id="rId21"/>
    <sheet name="Statistik-Infoseite" sheetId="61" r:id="rId22"/>
  </sheets>
  <definedNames>
    <definedName name="Alo_BM">Roh_Alo!$D$16:$I$16</definedName>
    <definedName name="Alo_Merkmal">Roh_Alo!$B$18:$B$28</definedName>
    <definedName name="Alo_Region">Roh_Alo!$A$18:$A$116</definedName>
    <definedName name="Alo_Staat">Roh_Alo!$D$15:$I$15</definedName>
    <definedName name="Alo_WB">Roh_Alo!$D$18:$I$116</definedName>
    <definedName name="DM">1.95583</definedName>
    <definedName name="_xlnm.Print_Area" localSheetId="6">ALO_SvB!$A$1:$W$30</definedName>
    <definedName name="_xlnm.Print_Area" localSheetId="14">'Hinweise Alo Asu'!$A$1:$H$73</definedName>
    <definedName name="_xlnm.Print_Area" localSheetId="17">'Hinweise Berufe'!$A$1:$H$57</definedName>
    <definedName name="_xlnm.Print_Area" localSheetId="4">Impressum!$A$1:$F$55</definedName>
    <definedName name="_xlnm.Print_Area" localSheetId="5">Inhaltsverzeichnis!$A$1:$L$27</definedName>
    <definedName name="_xlnm.Print_Area" localSheetId="8">Karte_ALO_Tschechen!$A$1:$I$34</definedName>
    <definedName name="_xlnm.Print_Area" localSheetId="9">Karte_SvB_Polen!$A$1:$J$33</definedName>
    <definedName name="_xlnm.Print_Area" localSheetId="20">'Meth. Hinweis_Schätzungen'!$A$1:$H$26</definedName>
    <definedName name="_xlnm.Print_Area" localSheetId="15">Meth_Hinw_Anforderungsniveau!$A$1:$D$82</definedName>
    <definedName name="_xlnm.Print_Titles" localSheetId="6">ALO_SvB!$A:$A,ALO_SvB!$1:$12</definedName>
    <definedName name="e_mail">#REF!</definedName>
    <definedName name="ErstellDat">#REF!</definedName>
    <definedName name="Erstelldatum">#REF!</definedName>
    <definedName name="EUR">1</definedName>
    <definedName name="Herausgeber">#REF!</definedName>
    <definedName name="Periodizität">#REF!</definedName>
    <definedName name="Region">#REF!</definedName>
    <definedName name="Reihe">#REF!</definedName>
    <definedName name="Rückfragen">#REF!</definedName>
    <definedName name="SvB_A_AN">Roh_SvB_Anforderung!$B$9:$B$14</definedName>
    <definedName name="SvB_A_BM">Roh_SvB_Anforderung!$D$8:$F$8</definedName>
    <definedName name="SvB_A_Region">Roh_SvB_Anforderung!$A$9:$A$62</definedName>
    <definedName name="SvB_A_Staat">Roh_SvB_Anforderung!$D$7:$L$7</definedName>
    <definedName name="SvB_A_WB">Roh_SvB_Anforderung!$D$9:$L$62</definedName>
    <definedName name="SvB_B_BM">Roh_SvB_Berufssektor!$D$8:$F$8</definedName>
    <definedName name="SvB_B_Region">Roh_SvB_Berufssektor!$A$9:$A$71</definedName>
    <definedName name="SvB_B_Sektor">Roh_SvB_Berufssektor!$B$9:$B$15</definedName>
    <definedName name="SvB_B_Staat">Roh_SvB_Berufssektor!$D$7:$L$7</definedName>
    <definedName name="SvB_B_WB">Roh_SvB_Berufssektor!$D$9:$L$71</definedName>
    <definedName name="Titel">#REF!</definedName>
    <definedName name="Veröffentlichungstermin">#REF!</definedName>
  </definedNames>
  <calcPr calcId="152511"/>
</workbook>
</file>

<file path=xl/calcChain.xml><?xml version="1.0" encoding="utf-8"?>
<calcChain xmlns="http://schemas.openxmlformats.org/spreadsheetml/2006/main">
  <c r="A5" i="4" l="1"/>
  <c r="L1" i="40" l="1"/>
  <c r="M7" i="4"/>
  <c r="B7" i="4"/>
  <c r="I1" i="40"/>
  <c r="G1" i="40"/>
  <c r="A27" i="4"/>
  <c r="P26" i="4" l="1"/>
  <c r="W26" i="4"/>
  <c r="W22" i="4"/>
  <c r="W17" i="4"/>
  <c r="V25" i="4"/>
  <c r="V20" i="4"/>
  <c r="V16" i="4"/>
  <c r="T26" i="4"/>
  <c r="T22" i="4"/>
  <c r="T17" i="4"/>
  <c r="W25" i="4"/>
  <c r="W20" i="4"/>
  <c r="W16" i="4"/>
  <c r="V24" i="4"/>
  <c r="V19" i="4"/>
  <c r="V15" i="4"/>
  <c r="T25" i="4"/>
  <c r="T16" i="4"/>
  <c r="T18" i="4"/>
  <c r="T20" i="4"/>
  <c r="W24" i="4"/>
  <c r="W19" i="4"/>
  <c r="W15" i="4"/>
  <c r="V23" i="4"/>
  <c r="V18" i="4"/>
  <c r="W13" i="4"/>
  <c r="T24" i="4"/>
  <c r="T19" i="4"/>
  <c r="T15" i="4"/>
  <c r="W23" i="4"/>
  <c r="W18" i="4"/>
  <c r="V26" i="4"/>
  <c r="V22" i="4"/>
  <c r="V17" i="4"/>
  <c r="V13" i="4"/>
  <c r="T23" i="4"/>
  <c r="T13" i="4"/>
  <c r="I26" i="4"/>
  <c r="A4" i="4"/>
  <c r="C15" i="4"/>
  <c r="D15" i="4" s="1"/>
  <c r="O16" i="4"/>
  <c r="M19" i="4"/>
  <c r="P17" i="4"/>
  <c r="S15" i="4"/>
  <c r="O26" i="4"/>
  <c r="S13" i="4"/>
  <c r="N16" i="4"/>
  <c r="O24" i="4"/>
  <c r="R26" i="4"/>
  <c r="O18" i="4"/>
  <c r="M13" i="4"/>
  <c r="R22" i="4"/>
  <c r="O25" i="4"/>
  <c r="R19" i="4"/>
  <c r="N18" i="4"/>
  <c r="M25" i="4"/>
  <c r="S26" i="4"/>
  <c r="M15" i="4"/>
  <c r="O17" i="4"/>
  <c r="S20" i="4"/>
  <c r="R16" i="4"/>
  <c r="P20" i="4"/>
  <c r="M24" i="4"/>
  <c r="U19" i="4"/>
  <c r="N15" i="4"/>
  <c r="R20" i="4"/>
  <c r="N17" i="4"/>
  <c r="N19" i="4"/>
  <c r="S25" i="4"/>
  <c r="P23" i="4"/>
  <c r="P22" i="4"/>
  <c r="P25" i="4"/>
  <c r="P24" i="4"/>
  <c r="S18" i="4"/>
  <c r="O15" i="4"/>
  <c r="M18" i="4"/>
  <c r="O20" i="4"/>
  <c r="N13" i="4"/>
  <c r="N20" i="4"/>
  <c r="M16" i="4"/>
  <c r="S19" i="4"/>
  <c r="O19" i="4"/>
  <c r="M17" i="4"/>
  <c r="N25" i="4"/>
  <c r="P16" i="4"/>
  <c r="S23" i="4"/>
  <c r="O22" i="4"/>
  <c r="M26" i="4"/>
  <c r="Q26" i="4" s="1"/>
  <c r="M23" i="4"/>
  <c r="Q23" i="4" s="1"/>
  <c r="S22" i="4"/>
  <c r="N26" i="4"/>
  <c r="P15" i="4"/>
  <c r="Q15" i="4" s="1"/>
  <c r="M22" i="4"/>
  <c r="U22" i="4" s="1"/>
  <c r="O23" i="4"/>
  <c r="I13" i="4"/>
  <c r="B16" i="4"/>
  <c r="E17" i="4"/>
  <c r="I18" i="4"/>
  <c r="B20" i="4"/>
  <c r="E22" i="4"/>
  <c r="I23" i="4"/>
  <c r="B25" i="4"/>
  <c r="E26" i="4"/>
  <c r="E13" i="4"/>
  <c r="K13" i="4"/>
  <c r="L13" i="4" s="1"/>
  <c r="I15" i="4"/>
  <c r="C16" i="4"/>
  <c r="D16" i="4" s="1"/>
  <c r="G16" i="4"/>
  <c r="H16" i="4" s="1"/>
  <c r="B17" i="4"/>
  <c r="K17" i="4"/>
  <c r="L17" i="4" s="1"/>
  <c r="E18" i="4"/>
  <c r="C19" i="4"/>
  <c r="D19" i="4" s="1"/>
  <c r="I19" i="4"/>
  <c r="G20" i="4"/>
  <c r="H20" i="4" s="1"/>
  <c r="B22" i="4"/>
  <c r="K22" i="4"/>
  <c r="L22" i="4" s="1"/>
  <c r="E23" i="4"/>
  <c r="C24" i="4"/>
  <c r="D24" i="4" s="1"/>
  <c r="I24" i="4"/>
  <c r="G25" i="4"/>
  <c r="H25" i="4" s="1"/>
  <c r="B26" i="4"/>
  <c r="K26" i="4"/>
  <c r="L26" i="4" s="1"/>
  <c r="N23" i="4"/>
  <c r="P18" i="4"/>
  <c r="P13" i="4"/>
  <c r="N22" i="4"/>
  <c r="P19" i="4"/>
  <c r="N24" i="4"/>
  <c r="R13" i="4"/>
  <c r="M20" i="4"/>
  <c r="S17" i="4"/>
  <c r="R18" i="4"/>
  <c r="S16" i="4"/>
  <c r="R17" i="4"/>
  <c r="R15" i="4"/>
  <c r="O13" i="4"/>
  <c r="R23" i="4"/>
  <c r="R25" i="4"/>
  <c r="R24" i="4"/>
  <c r="S24" i="4"/>
  <c r="B13" i="4"/>
  <c r="E15" i="4"/>
  <c r="I16" i="4"/>
  <c r="G17" i="4"/>
  <c r="H17" i="4" s="1"/>
  <c r="B18" i="4"/>
  <c r="K18" i="4"/>
  <c r="L18" i="4" s="1"/>
  <c r="E19" i="4"/>
  <c r="C20" i="4"/>
  <c r="D20" i="4" s="1"/>
  <c r="I20" i="4"/>
  <c r="G22" i="4"/>
  <c r="H22" i="4" s="1"/>
  <c r="B23" i="4"/>
  <c r="K23" i="4"/>
  <c r="L23" i="4" s="1"/>
  <c r="E24" i="4"/>
  <c r="C25" i="4"/>
  <c r="D25" i="4" s="1"/>
  <c r="I25" i="4"/>
  <c r="G26" i="4"/>
  <c r="H26" i="4" s="1"/>
  <c r="C13" i="4"/>
  <c r="D13" i="4" s="1"/>
  <c r="G13" i="4"/>
  <c r="H13" i="4" s="1"/>
  <c r="B15" i="4"/>
  <c r="G15" i="4"/>
  <c r="H15" i="4" s="1"/>
  <c r="K15" i="4"/>
  <c r="L15" i="4" s="1"/>
  <c r="E16" i="4"/>
  <c r="K16" i="4"/>
  <c r="L16" i="4" s="1"/>
  <c r="C17" i="4"/>
  <c r="D17" i="4" s="1"/>
  <c r="I17" i="4"/>
  <c r="C18" i="4"/>
  <c r="D18" i="4" s="1"/>
  <c r="G18" i="4"/>
  <c r="H18" i="4" s="1"/>
  <c r="B19" i="4"/>
  <c r="G19" i="4"/>
  <c r="H19" i="4" s="1"/>
  <c r="K19" i="4"/>
  <c r="L19" i="4" s="1"/>
  <c r="E20" i="4"/>
  <c r="K20" i="4"/>
  <c r="L20" i="4" s="1"/>
  <c r="C22" i="4"/>
  <c r="D22" i="4" s="1"/>
  <c r="I22" i="4"/>
  <c r="C23" i="4"/>
  <c r="D23" i="4" s="1"/>
  <c r="G23" i="4"/>
  <c r="H23" i="4" s="1"/>
  <c r="B24" i="4"/>
  <c r="G24" i="4"/>
  <c r="H24" i="4" s="1"/>
  <c r="K24" i="4"/>
  <c r="L24" i="4" s="1"/>
  <c r="E25" i="4"/>
  <c r="K25" i="4"/>
  <c r="L25" i="4" s="1"/>
  <c r="C26" i="4"/>
  <c r="D26" i="4" s="1"/>
  <c r="J22" i="4" l="1"/>
  <c r="F25" i="4"/>
  <c r="Q19" i="4"/>
  <c r="J26" i="4"/>
  <c r="F16" i="4"/>
  <c r="J20" i="4"/>
  <c r="Q13" i="4"/>
  <c r="A31" i="4"/>
  <c r="Q22" i="4"/>
  <c r="U13" i="4"/>
  <c r="Q17" i="4"/>
  <c r="U25" i="4"/>
  <c r="Q25" i="4"/>
  <c r="U15" i="4"/>
  <c r="J17" i="4"/>
  <c r="J25" i="4"/>
  <c r="Q18" i="4"/>
  <c r="Q24" i="4"/>
  <c r="U24" i="4"/>
  <c r="F15" i="4"/>
  <c r="J24" i="4"/>
  <c r="F18" i="4"/>
  <c r="F13" i="4"/>
  <c r="F20" i="4"/>
  <c r="U16" i="4"/>
  <c r="Q16" i="4"/>
  <c r="U18" i="4"/>
  <c r="U17" i="4"/>
  <c r="U23" i="4"/>
  <c r="U26" i="4"/>
  <c r="F23" i="4"/>
  <c r="J19" i="4"/>
  <c r="J18" i="4"/>
  <c r="F22" i="4"/>
  <c r="F19" i="4"/>
  <c r="J16" i="4"/>
  <c r="J23" i="4"/>
  <c r="F17" i="4"/>
  <c r="F24" i="4"/>
  <c r="Q20" i="4"/>
  <c r="U20" i="4"/>
  <c r="J15" i="4"/>
  <c r="F26" i="4"/>
  <c r="J13" i="4"/>
</calcChain>
</file>

<file path=xl/sharedStrings.xml><?xml version="1.0" encoding="utf-8"?>
<sst xmlns="http://schemas.openxmlformats.org/spreadsheetml/2006/main" count="841" uniqueCount="377">
  <si>
    <t>Polen</t>
  </si>
  <si>
    <t>Region</t>
  </si>
  <si>
    <t>Deutschland</t>
  </si>
  <si>
    <t>Insgesamt</t>
  </si>
  <si>
    <t>Ohne Angabe</t>
  </si>
  <si>
    <t>Anforderungsniveau</t>
  </si>
  <si>
    <t>Helfer</t>
  </si>
  <si>
    <t>Fachkraft</t>
  </si>
  <si>
    <t>Spezialist</t>
  </si>
  <si>
    <t>Experte</t>
  </si>
  <si>
    <t>Bayern</t>
  </si>
  <si>
    <t>Brandenburg</t>
  </si>
  <si>
    <t>Sachsen</t>
  </si>
  <si>
    <t>AA Bautzen</t>
  </si>
  <si>
    <t>AA Pirna</t>
  </si>
  <si>
    <t>AA Plauen</t>
  </si>
  <si>
    <t>AA Freiberg</t>
  </si>
  <si>
    <t>Arbeitsmarktstatistik</t>
  </si>
  <si>
    <t>© Statistik der Bundesagentur für Arbeit</t>
  </si>
  <si>
    <t>Stand: Juli 2013</t>
  </si>
  <si>
    <t xml:space="preserve">http://statistik.arbeitsagentur.de/Navigation/Statistik/Grundlagen/Klassifikation-der-Berufe/KldB2010/KldB2010-Nav.html </t>
  </si>
  <si>
    <t>Übersicht und Beispielzuordnungen von Berufen</t>
  </si>
  <si>
    <t>Anforderungsniveau der KldB 2010</t>
  </si>
  <si>
    <t>Beispiel für formale Qualifikation</t>
  </si>
  <si>
    <t>Beispielberufe mit Zuordnung</t>
  </si>
  <si>
    <t>1
„Helfer“
Helfer- und Anlerntätigkeiten</t>
  </si>
  <si>
    <r>
      <rPr>
        <i/>
        <sz val="9"/>
        <rFont val="Arial"/>
        <family val="2"/>
      </rPr>
      <t xml:space="preserve">82101: </t>
    </r>
    <r>
      <rPr>
        <sz val="9"/>
        <rFont val="Arial"/>
        <family val="2"/>
      </rPr>
      <t xml:space="preserve">
- Altenpflegehelfer/in
- Helfer/in - Altenpflege
- Altenpflegehelfer/in - ambulante Altenhilfe
- …
</t>
    </r>
    <r>
      <rPr>
        <i/>
        <sz val="9"/>
        <rFont val="Arial"/>
        <family val="2"/>
      </rPr>
      <t>83111:</t>
    </r>
    <r>
      <rPr>
        <sz val="9"/>
        <rFont val="Arial"/>
        <family val="2"/>
      </rPr>
      <t xml:space="preserve">
Kindergartenhelfer/in
- …</t>
    </r>
  </si>
  <si>
    <t>Beamte einfacher Dienst</t>
  </si>
  <si>
    <t>1-jährige Berufsausbildung</t>
  </si>
  <si>
    <t>2
„Fachkraft“
fachlich ausgerichtete Tätigkeiten</t>
  </si>
  <si>
    <t>Fachkräfte</t>
  </si>
  <si>
    <r>
      <rPr>
        <i/>
        <sz val="9"/>
        <rFont val="Arial"/>
        <family val="2"/>
      </rPr>
      <t xml:space="preserve">29222: </t>
    </r>
    <r>
      <rPr>
        <sz val="9"/>
        <rFont val="Arial"/>
        <family val="2"/>
      </rPr>
      <t xml:space="preserve">
- Bäcker/in
- Patissier
- Fachkraft Süßwarentechnik Dauerbackwaren
- ...
83112: 
- Erzieher/in
- Sozialpädagogische/r Assistent/in, Kinderpfleger/in</t>
    </r>
  </si>
  <si>
    <t>Beamte mittlerer Dienst</t>
  </si>
  <si>
    <t>Ausbildung behinderter Menschen (mind. 2-jährig) nach § 66 BBiG bzw. § 42m HwO</t>
  </si>
  <si>
    <t>3
„Spezialist“
komplexe Spezialistentätigkeiten</t>
  </si>
  <si>
    <t>Meister, Techniker</t>
  </si>
  <si>
    <t>43353:
- Datenbankadministrator/in
- Data-Warehouse-Analyst/in
- ...
24593:
- Uhrmachermeister/in
- ...
61213: 
- Fachwirt/in Außenhandel
- Betriebswirt/in (FS) Groß- und Außenhandel
- …</t>
  </si>
  <si>
    <t>Kaufmännische Fortbildungen u. ä. Weiterbildungen</t>
  </si>
  <si>
    <t>Beamte gehobener Dienst</t>
  </si>
  <si>
    <t>Bachelor</t>
  </si>
  <si>
    <t>4
„Experte“
hoch komplexe Tätigkeiten</t>
  </si>
  <si>
    <t>Studienberufe (mind. 4-jährig)</t>
  </si>
  <si>
    <t>73204:
- Verwaltungsangestellte/r - höherer Dienst
- Beamte/r - Kommunalverwaltung - höherer Dienst
- Verwaltungswissenschaftler/in 
- …</t>
  </si>
  <si>
    <t>Beamte höherer Dienst</t>
  </si>
  <si>
    <t>Statistik der Arbeitslosen und Arbeitsuchenden</t>
  </si>
  <si>
    <t>Methodische Hinweise - Statistik der Arbeitslosen und Arbeitsuchenden</t>
  </si>
  <si>
    <t>Methodische Hinweise zu Auswertungen nach Berufen</t>
  </si>
  <si>
    <t>http://statistik.arbeitsagentur.de/</t>
  </si>
  <si>
    <t>Impressum</t>
  </si>
  <si>
    <t>Empfänger:</t>
  </si>
  <si>
    <t>ZLP</t>
  </si>
  <si>
    <t>Auftragsnummer:</t>
  </si>
  <si>
    <t>Titel:</t>
  </si>
  <si>
    <t>Region:</t>
  </si>
  <si>
    <t>Berichtsmonat:</t>
  </si>
  <si>
    <t>Erstellungsdatum:</t>
  </si>
  <si>
    <t>Bundesagentur für Arbeit</t>
  </si>
  <si>
    <t>Statistik</t>
  </si>
  <si>
    <t>Rückfragen an:</t>
  </si>
  <si>
    <t>Statistik-Service Südost</t>
  </si>
  <si>
    <t>90328 Nürnberg</t>
  </si>
  <si>
    <t>E-Mail:</t>
  </si>
  <si>
    <t>Statistik-Service-Suedost@arbeitsagentur.de</t>
  </si>
  <si>
    <t>Hotline:</t>
  </si>
  <si>
    <t>0911/179-8001</t>
  </si>
  <si>
    <t>Fax:</t>
  </si>
  <si>
    <t>0911/179-908001</t>
  </si>
  <si>
    <t>Weiterführende statistische Informationen</t>
  </si>
  <si>
    <t>Internet:</t>
  </si>
  <si>
    <t xml:space="preserve">http://statistik.arbeitsagentur.de </t>
  </si>
  <si>
    <t>Register: "Statistik nach Themen"</t>
  </si>
  <si>
    <t>http://statistik.arbeitsagentur.de/Navigation/Statistik/Statistik-nach-Themen/Statistik-nach-Themen-Nav.html</t>
  </si>
  <si>
    <t>Zitierhinweis:</t>
  </si>
  <si>
    <t>Statistik der Bundesagentur für Arbeit</t>
  </si>
  <si>
    <t>Nutzungsbedingungen:</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</si>
  <si>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</si>
  <si>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</si>
  <si>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</si>
  <si>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</si>
  <si>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</si>
  <si>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</si>
  <si>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</si>
  <si>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</si>
  <si>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</si>
  <si>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</si>
  <si>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Statistik-Infoseite</t>
  </si>
  <si>
    <t>Arbeitsmarkt im Überblick</t>
  </si>
  <si>
    <t>Arbeitslose und gemeldetes Stellenangebot</t>
  </si>
  <si>
    <t>Arbeitslose, Unterbeschäftigung und Arbeitsstellen</t>
  </si>
  <si>
    <t>Arbeitsmarktpolitische Maßnahmen</t>
  </si>
  <si>
    <t>Ausbildungsstellenmarkt</t>
  </si>
  <si>
    <t>Beschäftigung</t>
  </si>
  <si>
    <t>Grundsicherung für Arbeitsuchende (SGB II)</t>
  </si>
  <si>
    <t>Leistungen SGB III</t>
  </si>
  <si>
    <t>Statistik nach Berufen</t>
  </si>
  <si>
    <t>Statistik nach Wirtschaftszweigen</t>
  </si>
  <si>
    <t>Zeitreihen</t>
  </si>
  <si>
    <t>Eingliederungsbilanzen</t>
  </si>
  <si>
    <t>Amtliche Nachrichten der BA</t>
  </si>
  <si>
    <t>Kreisdaten</t>
  </si>
  <si>
    <t>Arbeitsmarkt</t>
  </si>
  <si>
    <t>Förderstatistik/Eingliederungsbilanzen</t>
  </si>
  <si>
    <t>Merkmal</t>
  </si>
  <si>
    <t>Anzahl</t>
  </si>
  <si>
    <t>Veränderung zum Vorjahr</t>
  </si>
  <si>
    <t>absolut</t>
  </si>
  <si>
    <t>in %</t>
  </si>
  <si>
    <t>Bestand ALO</t>
  </si>
  <si>
    <t>AA Annaberg-Buchholz</t>
  </si>
  <si>
    <t>Metriken</t>
  </si>
  <si>
    <t>Berufssegmente_Anforderungsniveau</t>
  </si>
  <si>
    <t>Berichtsmonat</t>
  </si>
  <si>
    <t>Staat</t>
  </si>
  <si>
    <t>Berichts-Cache verwendet: Nein</t>
  </si>
  <si>
    <t>Leerer Filter</t>
  </si>
  <si>
    <t>Berichtsgrenzwerte:</t>
  </si>
  <si>
    <t>Berichtsfilter:</t>
  </si>
  <si>
    <t>Berichtsbeschreibung:</t>
  </si>
  <si>
    <t>*)   Aus Datenschutzgründen und Gründen der statistischen Geheimhaltung werden Zahlenwerte von 1 oder 2 und Daten, aus denen rechnerisch auf einen solchen Zahlenwert geschlossen werden kann, anonymisiert.</t>
  </si>
  <si>
    <t>Tabelle</t>
  </si>
  <si>
    <t>12 Brandenburg</t>
  </si>
  <si>
    <t>darunter Einpendler</t>
  </si>
  <si>
    <t>Beschäftigungsstatistik</t>
  </si>
  <si>
    <t>Abw. rel. VJM</t>
  </si>
  <si>
    <t>152 Polen</t>
  </si>
  <si>
    <t>ZZ Keine Angabe</t>
  </si>
  <si>
    <t>S5 Sonstige wirtschaftliche Dienstleistungsberufe</t>
  </si>
  <si>
    <t>S4 IT- und naturwissenschaftliche Dienstleistungsberufe</t>
  </si>
  <si>
    <t>S3 Kaufmännische und unternehmensbezogene Dienstleistungsberufe</t>
  </si>
  <si>
    <t>S2 Personenbezogene Dienstleistungsberufe</t>
  </si>
  <si>
    <t>S1 Produktionsberufe</t>
  </si>
  <si>
    <t>Berufssegment_Tätigkeit</t>
  </si>
  <si>
    <t>4 Experte</t>
  </si>
  <si>
    <t>3 Spezialist</t>
  </si>
  <si>
    <t>2 Fachkraft</t>
  </si>
  <si>
    <t>1 Helfer</t>
  </si>
  <si>
    <t>http://statistik.arbeitsagentur.de/cae/servlet/contentblob/4412/publicationFile/858/Qualitaetsbericht-Statistik-Beschaeftigung.pdf</t>
  </si>
  <si>
    <t xml:space="preserve">Weiterführende Informationen zur Statistik der sozialversicherungspflichtigen und geringfügigen Beschäftigung finden Sie unter: </t>
  </si>
  <si>
    <t>Die erhobenen Daten unterliegen grundsätzlich der Geheimhaltung nach § 16 BStatG. Eine Übermittlung von Einzelangaben ist daher ausgeschlossen. Aus diesem Grund werden Zahlenwerte unter 3 und Daten, aus denen sich rechnerisch eine Differenz ermitteln lässt, mit * anonymisiert. Gleiches gilt, wenn in einer Region oder in einem Wirtschaftszweig weniger als 3 Betriebe ansässig sind oder einer der Betriebe einen so hohen Beschäftigtenanteil auf sich vereint, dass die Beschäftigtenzahl praktisch eine Einzelangabe über diesen Betrieb darstellt (Dominanzfall). Hierbei gilt: Bei 3 bis 9 Betrieben, die hinter einer Beschäftigtenzahl stehen, darf keiner der Betriebe 50 oder mehr Prozent der Beschäftigten auf sich vereinen. Bei 10 oder mehr Betrieben dürfen auf keinen Betrieb 85 oder mehr Prozent der Beschäftigten entfallen.</t>
  </si>
  <si>
    <t xml:space="preserve">Mehrfachbeschäftigte, die gleichzeitig zwei oder mehr geringfügigen Beschäftigungen nachgehen, werden nur nach den Merkmalen der zuletzt aufgenommenen Beschäftigung ausgewiesen.
</t>
  </si>
  <si>
    <r>
      <t xml:space="preserve">Werden von einer Person </t>
    </r>
    <r>
      <rPr>
        <b/>
        <sz val="9"/>
        <color indexed="8"/>
        <rFont val="Arial"/>
        <family val="2"/>
      </rPr>
      <t>mehrere geringfügige Beschäftigungen</t>
    </r>
    <r>
      <rPr>
        <sz val="9"/>
        <color indexed="8"/>
        <rFont val="Arial"/>
        <family val="2"/>
      </rPr>
      <t xml:space="preserve"> ausgeübt, gelten folgende Regeln:
     1. Eine geringfügig entlohnte Beschäftigung ist neben einer kurzfristigen Beschäftigung erlaubt.
     2. Bei der gleichzeitigen Ausübung von mehreren geringfügig entlohnten Beschäftigungen darf die 
         Geringfügigkeitsgrenze von 450 EUR nicht überschritten werden.                                              
     3. Bei der Ausübung von mehreren kurzfristigen Beschäftigungen darf die Grenze von zwei Monaten
        oder</t>
    </r>
    <r>
      <rPr>
        <sz val="9"/>
        <rFont val="Arial"/>
        <family val="2"/>
      </rPr>
      <t xml:space="preserve"> 50 Arbeitstagen, innerhalb des vorgegebenen Zeitraumes, nicht</t>
    </r>
    <r>
      <rPr>
        <sz val="9"/>
        <color indexed="8"/>
        <rFont val="Arial"/>
        <family val="2"/>
      </rPr>
      <t xml:space="preserve"> überschritten werden.
Neben einer nicht geringfügigen versicherungspflichtigen</t>
    </r>
    <r>
      <rPr>
        <sz val="9"/>
        <rFont val="Arial"/>
        <family val="2"/>
      </rPr>
      <t xml:space="preserve"> (Haupt-)Beschäftigung</t>
    </r>
    <r>
      <rPr>
        <sz val="9"/>
        <color indexed="8"/>
        <rFont val="Arial"/>
        <family val="2"/>
      </rPr>
      <t xml:space="preserve"> ist die Ausübung einer geringfügigen</t>
    </r>
    <r>
      <rPr>
        <sz val="9"/>
        <rFont val="Arial"/>
        <family val="2"/>
      </rPr>
      <t xml:space="preserve"> (Neben-)Beschäftigung</t>
    </r>
    <r>
      <rPr>
        <sz val="9"/>
        <color indexed="8"/>
        <rFont val="Arial"/>
        <family val="2"/>
      </rPr>
      <t xml:space="preserve"> zulässig. Für den Fall, dass ein Arbeitnehmer neben einer nicht geringfügigen versicherungspflichtigen Beschäftigung bei anderen Arbeitgebern geringfügig entlohnte Beschäftigungen ausübt,</t>
    </r>
    <r>
      <rPr>
        <sz val="9"/>
        <rFont val="Arial"/>
        <family val="2"/>
      </rPr>
      <t xml:space="preserve"> gilt für die Bereiche der Kranken-, Pflege- und Rentenversicherung</t>
    </r>
    <r>
      <rPr>
        <sz val="9"/>
        <color indexed="8"/>
        <rFont val="Arial"/>
        <family val="2"/>
      </rPr>
      <t xml:space="preserve">, dass geringfügig entlohnte Beschäftigungen - mit Ausnahme </t>
    </r>
    <r>
      <rPr>
        <i/>
        <sz val="9"/>
        <color indexed="8"/>
        <rFont val="Arial"/>
        <family val="2"/>
      </rPr>
      <t>einer</t>
    </r>
    <r>
      <rPr>
        <sz val="9"/>
        <color indexed="8"/>
        <rFont val="Arial"/>
        <family val="2"/>
      </rPr>
      <t xml:space="preserve"> geringfügig entlohnten Beschäftigung - mit einer nicht geringfügigen versicherungspflichtigen Beschäftigung zusammenzurechnen sind. Vgl. Richtlinien für die versicherungsrechtliche Beurteilung von geringfügigen Beschäftigungen (Geringfügigkeits-Richtlinien) vom 20. Dezember 2012.
</t>
    </r>
  </si>
  <si>
    <r>
      <t xml:space="preserve">Auch die </t>
    </r>
    <r>
      <rPr>
        <b/>
        <sz val="9"/>
        <color indexed="8"/>
        <rFont val="Arial"/>
        <family val="2"/>
      </rPr>
      <t xml:space="preserve">Minijob-Zentrale der Deutschen Rentenversicherung Knappschaft-Bahn-See </t>
    </r>
    <r>
      <rPr>
        <sz val="9"/>
        <color indexed="8"/>
        <rFont val="Arial"/>
        <family val="2"/>
      </rPr>
      <t>veröffentlicht Daten über geringfügig entlohnte Beschäftigte im Rahmen eines vierteljährlichen Geschäftsberichts. Diese Daten stellen keine amtliche Statistik dar und sind nicht geeignet, statistische Aussagen über die Entwicklung der Arbeitsmarkt- und Beschäftigungssituation in Deutschland zu treffen.</t>
    </r>
    <r>
      <rPr>
        <sz val="9"/>
        <rFont val="Arial"/>
        <family val="2"/>
      </rPr>
      <t xml:space="preserve"> Ebenso wenig</t>
    </r>
    <r>
      <rPr>
        <sz val="9"/>
        <color indexed="8"/>
        <rFont val="Arial"/>
        <family val="2"/>
      </rPr>
      <t xml:space="preserve"> sind sie eine verlässliche Grundlage für Erwerbstätigenrechnungen oder Volkswirtschaftliche Gesamtrechnungen (VGR). Sie liefern vielmehr Informationen über die Geschäftsprozesse der Minijob-Zentrale; es handelt sich somit um Geschäftsdaten. Daher sind die Daten auch nicht mit den statistischen Daten der BA, welche die amtliche Statistik über geringfügig entlohnte Beschäftigte führt, vergleichbar.</t>
    </r>
  </si>
  <si>
    <r>
      <t xml:space="preserve">Zu den </t>
    </r>
    <r>
      <rPr>
        <b/>
        <sz val="9"/>
        <color indexed="8"/>
        <rFont val="Arial"/>
        <family val="2"/>
      </rPr>
      <t xml:space="preserve">geringfügigen Beschäftigungsverhältnissen </t>
    </r>
    <r>
      <rPr>
        <sz val="9"/>
        <color indexed="8"/>
        <rFont val="Arial"/>
        <family val="2"/>
      </rPr>
      <t>zählen Arbeitsverhältnisse mit einem niedrigen Lohn (</t>
    </r>
    <r>
      <rPr>
        <b/>
        <sz val="9"/>
        <color indexed="8"/>
        <rFont val="Arial"/>
        <family val="2"/>
      </rPr>
      <t>geringfügig entlohnte Beschäftigung</t>
    </r>
    <r>
      <rPr>
        <sz val="9"/>
        <color indexed="8"/>
        <rFont val="Arial"/>
        <family val="2"/>
      </rPr>
      <t>) oder mit einer kurzen Dauer (</t>
    </r>
    <r>
      <rPr>
        <b/>
        <sz val="9"/>
        <color indexed="8"/>
        <rFont val="Arial"/>
        <family val="2"/>
      </rPr>
      <t>kurzfristige Beschäftigung</t>
    </r>
    <r>
      <rPr>
        <sz val="9"/>
        <color indexed="8"/>
        <rFont val="Arial"/>
        <family val="2"/>
      </rPr>
      <t>). Beide werden auch als "</t>
    </r>
    <r>
      <rPr>
        <b/>
        <sz val="9"/>
        <color indexed="8"/>
        <rFont val="Arial"/>
        <family val="2"/>
      </rPr>
      <t>Minijob</t>
    </r>
    <r>
      <rPr>
        <sz val="9"/>
        <color indexed="8"/>
        <rFont val="Arial"/>
        <family val="2"/>
      </rPr>
      <t xml:space="preserve">" bezeichnet.
Eine </t>
    </r>
    <r>
      <rPr>
        <b/>
        <sz val="9"/>
        <color indexed="8"/>
        <rFont val="Arial"/>
        <family val="2"/>
      </rPr>
      <t>geringfügig entlohnte Beschäftigung</t>
    </r>
    <r>
      <rPr>
        <sz val="9"/>
        <color indexed="8"/>
        <rFont val="Arial"/>
        <family val="2"/>
      </rPr>
      <t xml:space="preserve"> nach § 8 Abs. 1 Nr. 1 SGB IV liegt vor, wenn das Arbeitsentgelt aus dieser Beschäftigung (§ 14 SGB IV) regelmäßig im Monat die Geringfügigkeitsgrenze nicht überschreitet. Die Geringfügigkeitsgrenze beträgt bis einschließlich zum 31.12.2012 400 Euro und ab dem 01.01.2013 450 Euro. Regelmäßig bedeutet, dass, wenn die Grenze von 450 Euro nur gelegentlich und nicht vorhersehbar überschritten wird, trotzdem eine geringfügig entlohnte Beschäftigung vorliegt.
</t>
    </r>
    <r>
      <rPr>
        <sz val="9"/>
        <rFont val="Arial"/>
        <family val="2"/>
      </rPr>
      <t xml:space="preserve">Eine Berichterstattung der </t>
    </r>
    <r>
      <rPr>
        <b/>
        <sz val="9"/>
        <rFont val="Arial"/>
        <family val="2"/>
      </rPr>
      <t>ausschließlich geringfügig entlohnten Beschäftigten</t>
    </r>
    <r>
      <rPr>
        <sz val="9"/>
        <rFont val="Arial"/>
        <family val="2"/>
      </rPr>
      <t xml:space="preserve"> erfolgt seit dem Stichtag 30.6.1999,  </t>
    </r>
    <r>
      <rPr>
        <b/>
        <sz val="9"/>
        <rFont val="Arial"/>
        <family val="2"/>
      </rPr>
      <t xml:space="preserve">geringfügig entlohnte Beschäftigte im Nebenjob </t>
    </r>
    <r>
      <rPr>
        <sz val="9"/>
        <rFont val="Arial"/>
        <family val="2"/>
      </rPr>
      <t>können ab dem Stichtag 30.6.2003 ausgewertet werden.</t>
    </r>
    <r>
      <rPr>
        <sz val="9"/>
        <color indexed="8"/>
        <rFont val="Arial"/>
        <family val="2"/>
      </rPr>
      <t xml:space="preserve">
</t>
    </r>
  </si>
  <si>
    <r>
      <rPr>
        <b/>
        <sz val="9"/>
        <color indexed="8"/>
        <rFont val="Arial"/>
        <family val="2"/>
      </rPr>
      <t>Midijobs</t>
    </r>
    <r>
      <rPr>
        <sz val="9"/>
        <color indexed="8"/>
        <rFont val="Arial"/>
        <family val="2"/>
      </rPr>
      <t xml:space="preserve"> sind sozialversicherungspflichtige Beschäftigungsverhältnisse, deren regelmäßiges monatliches Arbeitsentgelt zwischen</t>
    </r>
    <r>
      <rPr>
        <sz val="9"/>
        <rFont val="Arial"/>
        <family val="2"/>
      </rPr>
      <t xml:space="preserve"> 450 und 850 Euro liegt (bis 31.12.2012: zwischen 400 und 800 Euro) und fü</t>
    </r>
    <r>
      <rPr>
        <sz val="9"/>
        <color indexed="8"/>
        <rFont val="Arial"/>
        <family val="2"/>
      </rPr>
      <t>r die der Arbeitnehmer (ohne Auszubildende) auf die Anwendung der Gleitzonenregelung nicht verzichtet hat.  
Die Betriebe machen jährlich Angaben darüber, ob das Arbeitsentgelt  während des Meldezeitraums in der Gleitzone lag, und zwar in allen Entgeltabrechnungszeiträumen  (</t>
    </r>
    <r>
      <rPr>
        <b/>
        <sz val="9"/>
        <color indexed="8"/>
        <rFont val="Arial"/>
        <family val="2"/>
      </rPr>
      <t>echte  Gleitzonenfälle</t>
    </r>
    <r>
      <rPr>
        <sz val="9"/>
        <color indexed="8"/>
        <rFont val="Arial"/>
        <family val="2"/>
      </rPr>
      <t>) oder ob sowohl  Entgeltabrechnungszeiträume  in der Gleitzone als auch darunter oder darüber  vorlagen (</t>
    </r>
    <r>
      <rPr>
        <b/>
        <sz val="9"/>
        <color indexed="8"/>
        <rFont val="Arial"/>
        <family val="2"/>
      </rPr>
      <t>Mischfäll</t>
    </r>
    <r>
      <rPr>
        <b/>
        <sz val="9"/>
        <rFont val="Arial"/>
        <family val="2"/>
      </rPr>
      <t>e</t>
    </r>
    <r>
      <rPr>
        <sz val="9"/>
        <rFont val="Arial"/>
        <family val="2"/>
      </rPr>
      <t xml:space="preserve">), oder </t>
    </r>
    <r>
      <rPr>
        <sz val="9"/>
        <color indexed="8"/>
        <rFont val="Arial"/>
        <family val="2"/>
      </rPr>
      <t>ob das Arbeitsentgelt nicht innerhalb der Gleitzon</t>
    </r>
    <r>
      <rPr>
        <sz val="9"/>
        <rFont val="Arial"/>
        <family val="2"/>
      </rPr>
      <t xml:space="preserve">e lag </t>
    </r>
    <r>
      <rPr>
        <sz val="9"/>
        <color indexed="8"/>
        <rFont val="Arial"/>
        <family val="2"/>
      </rPr>
      <t xml:space="preserve">(keine Gleitzonenfälle) bzw. ob auf die Anwendung der Gleitzonenregelung in der gesetzlichen Rentenversicherung verzichtet wurde.
Auswertungen zu den Midijobs können nicht quartalsweise, </t>
    </r>
    <r>
      <rPr>
        <sz val="9"/>
        <rFont val="Arial"/>
        <family val="2"/>
      </rPr>
      <t xml:space="preserve">sondern nur zum Stichtag 31.12. vorgenommen </t>
    </r>
    <r>
      <rPr>
        <sz val="9"/>
        <color indexed="8"/>
        <rFont val="Arial"/>
        <family val="2"/>
      </rPr>
      <t>werden. Nur für diesen Stichtag liegen weitgehend vollzählige Angaben über Beschäftigunge</t>
    </r>
    <r>
      <rPr>
        <sz val="9"/>
        <rFont val="Arial"/>
        <family val="2"/>
      </rPr>
      <t>n in der Gleitzone</t>
    </r>
    <r>
      <rPr>
        <sz val="9"/>
        <color indexed="8"/>
        <rFont val="Arial"/>
        <family val="2"/>
      </rPr>
      <t xml:space="preserve"> vor. Auswertungen zu den Midijobs liegen ab dem Stichtag 31.12.2003 vor.
</t>
    </r>
  </si>
  <si>
    <r>
      <rPr>
        <b/>
        <sz val="9"/>
        <color indexed="8"/>
        <rFont val="Arial"/>
        <family val="2"/>
      </rPr>
      <t>Sozialversicherungspflichtig Beschäftigte</t>
    </r>
    <r>
      <rPr>
        <sz val="9"/>
        <color indexed="8"/>
        <rFont val="Arial"/>
        <family val="2"/>
      </rPr>
      <t xml:space="preserve"> umfassen alle Arbeitnehmer, die kranken-, renten-, pflegeversicherungspflichtig und/oder beitragspflichtig nach dem Recht der Arbeitsförderung sind oder für die Beitragsanteile zur gesetzlichen  Rentenversicherung oder nach dem Recht der Arbeitsförderung zu zahlen sind. Dazu gehören insbesondere auch Auszubildende, Altersteilzeitbeschäftigte, Praktikanten, Werkstudenten und Personen, die aus einem sozialversicherungspflichtigen Beschäftigungsverhältnis zur Ableistung  von gesetzlichen Dienstpflichten (z.</t>
    </r>
    <r>
      <rPr>
        <sz val="9"/>
        <color indexed="10"/>
        <rFont val="Arial"/>
        <family val="2"/>
      </rPr>
      <t xml:space="preserve"> </t>
    </r>
    <r>
      <rPr>
        <sz val="9"/>
        <color indexed="8"/>
        <rFont val="Arial"/>
        <family val="2"/>
      </rPr>
      <t xml:space="preserve">B.  Wehrübung) einberufen werden.  Nicht  zu den sozialversicherungspflichtig Beschäftigten zählen dagegen  Beamte, Selbstständige, mithelfende Familienangehörige, Berufs- und Zeitsoldaten, sowie Wehr- und Zivildienstleistende (siehe  o. g. Ausnahme). </t>
    </r>
  </si>
  <si>
    <r>
      <rPr>
        <b/>
        <sz val="9"/>
        <color indexed="8"/>
        <rFont val="Arial"/>
        <family val="2"/>
      </rPr>
      <t>Grundlage der Statistik</t>
    </r>
    <r>
      <rPr>
        <sz val="9"/>
        <color indexed="8"/>
        <rFont val="Arial"/>
        <family val="2"/>
      </rPr>
      <t xml:space="preserve"> bildet das Meldeverfahren zur Sozialversicherung, in das alle Arbeitnehmer (einschließlich der zu ihrer Berufsausbildung Beschäftigten) einbezogen sind, die der Kranken- oder Rentenversicherungspflicht oder Versicherungspflicht nach dem SGB III unterliegen.  Auf Basis der Meldungen zur Sozialversicherung </t>
    </r>
    <r>
      <rPr>
        <sz val="9"/>
        <rFont val="Arial"/>
        <family val="2"/>
      </rPr>
      <t xml:space="preserve">durch die Betriebe </t>
    </r>
    <r>
      <rPr>
        <sz val="9"/>
        <color indexed="8"/>
        <rFont val="Arial"/>
        <family val="2"/>
      </rPr>
      <t>wird vierteljährlich (stichtagsbezogen) mit 6 Monaten Wartezeit der Bestand an sozialversicherungspflichtig und geringfügig Beschäftigten ermittelt.</t>
    </r>
  </si>
  <si>
    <t>Methodische Hinweise - Sozialversicherungspflichtig und geringfügig Beschäftigte</t>
  </si>
  <si>
    <t>http://statistik.arbeitsagentur.de/Statischer-Content/Grundlagen/Qualitaetsberichte/Generische-Publikationen/Qualitaetsbericht-Statistik-Beschaeftigung.pdf</t>
  </si>
  <si>
    <t>Methodische Hinweise - Pendler</t>
  </si>
  <si>
    <t>Inhaltsverzeichnis</t>
  </si>
  <si>
    <t>Karte_ALO_Polen</t>
  </si>
  <si>
    <t>Karte_ALO_Tschechen</t>
  </si>
  <si>
    <t>Pendler</t>
  </si>
  <si>
    <t>Karte_Pendler_Polen</t>
  </si>
  <si>
    <t>Karte_Pendler_Tschechen</t>
  </si>
  <si>
    <t>Karte_SvB_Polen</t>
  </si>
  <si>
    <t>Karte_SvB_Tschechen</t>
  </si>
  <si>
    <t>Hinweise Alo Asu</t>
  </si>
  <si>
    <t>Meth_Hinw_Anforderungsniveau</t>
  </si>
  <si>
    <t>Hinweise Berufe</t>
  </si>
  <si>
    <t>Hinweise SVB GB</t>
  </si>
  <si>
    <t>Hinweise_Pendler</t>
  </si>
  <si>
    <t>Info</t>
  </si>
  <si>
    <t>Ausgewählte Regionen</t>
  </si>
  <si>
    <t>BA Gebiet AO fiktiv</t>
  </si>
  <si>
    <t>Staatsangehörigkeit</t>
  </si>
  <si>
    <t>Gesamt</t>
  </si>
  <si>
    <t>700 RD Bayern</t>
  </si>
  <si>
    <t>968 RD Sachsen</t>
  </si>
  <si>
    <t>071 AA Annaberg-Buchholz</t>
  </si>
  <si>
    <t>072 AA Bautzen</t>
  </si>
  <si>
    <t>077 AA Pirna</t>
  </si>
  <si>
    <t>078 AA Plauen</t>
  </si>
  <si>
    <t>080 AA Freiberg</t>
  </si>
  <si>
    <t>209455_Berufssektoren_PuD</t>
  </si>
  <si>
    <t>209455_Anforderungsniveau_PuD</t>
  </si>
  <si>
    <t>Keine Angabe</t>
  </si>
  <si>
    <t>bis</t>
  </si>
  <si>
    <t>größer</t>
  </si>
  <si>
    <t>{Aktueller Gebietsstandsmonat} Und (Automatismus_Monatsfilter_AM Oder Automatismus_Monatsfilter_VJM)</t>
  </si>
  <si>
    <t>BA Gebiet AO fiktiv has Derived Elements {Sort1, 12 Brandenburg, Sort2, Restmenge} where (BA Gebiet AO fiktiv = 078 AA Plauen, 080 AA Freiberg, 700 RD Bayern, 077 AA Pirna, 072 AA Bautzen, 071 AA Annaberg-Buchholz, Gesamt, 968 RD Sachsen) und (Staatsangehörigkeit = 164 Tschechische Republik, 152 Polen, Gesamt) und (Berufssegment_Tätigkeit = ZZ Keine Angabe, S2 Personenbezogene Dienstleistungsberufe, S3 Kaufmännische und unternehmensbezogene Dienstleistungsberufe, S4 IT- und naturwissenschaftliche Dienstleistungsberufe, S5 Sonstige wirtschaftliche Dienstleistungsberufe, S1 Produktionsberufe, Gesamt) und (Berichtsmonat = Juni 2015) und (Beschäftigungsart = Sv-pflichtig Beschäftigte)</t>
  </si>
  <si>
    <r>
      <t>Ohne Angabe</t>
    </r>
    <r>
      <rPr>
        <vertAlign val="superscript"/>
        <sz val="8"/>
        <rFont val="Arial"/>
        <family val="2"/>
      </rPr>
      <t>1)</t>
    </r>
  </si>
  <si>
    <t>Klassifikation der Berufe 2010</t>
  </si>
  <si>
    <t>Berufssektoren und Berufssegmente nach den Berufshauptgruppen der Klassifikation der Berufe 2010 (KldB 2010)</t>
  </si>
  <si>
    <t>Berufssektor (Anzahl = 5)</t>
  </si>
  <si>
    <t>Berufssegment (Anzahl = 14)</t>
  </si>
  <si>
    <t>Berufshauptgruppe der KldB 2010 (Anzahl = 37)</t>
  </si>
  <si>
    <t>S1</t>
  </si>
  <si>
    <t xml:space="preserve">Produktionsberufe </t>
  </si>
  <si>
    <t>S11</t>
  </si>
  <si>
    <t>Land-, Forst- und Gartenbauberufe</t>
  </si>
  <si>
    <t>11</t>
  </si>
  <si>
    <t>Land-, Tier- und Forstwirtschaftsberufe</t>
  </si>
  <si>
    <t>12</t>
  </si>
  <si>
    <t>Gartenbauberufe und Floristik</t>
  </si>
  <si>
    <t>S12</t>
  </si>
  <si>
    <t>Fertigungsberufe</t>
  </si>
  <si>
    <t>21</t>
  </si>
  <si>
    <t>Rohstoffgewinnung und -aufbereitung, Glas- und Keramikherstellung und -verarbeitung</t>
  </si>
  <si>
    <t>22</t>
  </si>
  <si>
    <t>Kunststoffherstellung und -verarbeitung, Holzbe- und -verarbeitung</t>
  </si>
  <si>
    <t>23</t>
  </si>
  <si>
    <t>Papier- und Druckberufe, technische Mediengestaltung</t>
  </si>
  <si>
    <t>24</t>
  </si>
  <si>
    <t>Metallerzeugung und -bearbeitung, Metallbauberufe</t>
  </si>
  <si>
    <t>28</t>
  </si>
  <si>
    <t>Textil- und Lederberufe</t>
  </si>
  <si>
    <t>93</t>
  </si>
  <si>
    <t>Produktdesign und kunsthandwerkliche Berufe, bildende Kunst, Musikinstrumentenbau</t>
  </si>
  <si>
    <t>S13</t>
  </si>
  <si>
    <t>Fertigungstechnische Berufe</t>
  </si>
  <si>
    <t>25</t>
  </si>
  <si>
    <t>Maschinen- und Fahrzeugtechnikberufe</t>
  </si>
  <si>
    <t>26</t>
  </si>
  <si>
    <t>Mechatronik-, Energie- und Elektroberufe</t>
  </si>
  <si>
    <t>27</t>
  </si>
  <si>
    <t>Technische Forschungs-, Entwicklungs-, Konstruktions- u. Produktionssteuerungsberufe</t>
  </si>
  <si>
    <t>S14</t>
  </si>
  <si>
    <t>Bau- und Ausbauberufe</t>
  </si>
  <si>
    <t>31</t>
  </si>
  <si>
    <t>Bauplanungs-, Architektur- und Vermessungsberufe</t>
  </si>
  <si>
    <t>32</t>
  </si>
  <si>
    <t>Hoch- und Tiefbauberufe</t>
  </si>
  <si>
    <t>33</t>
  </si>
  <si>
    <t>(Innen-)Ausbauberufe</t>
  </si>
  <si>
    <t>34</t>
  </si>
  <si>
    <t>Gebäude- und versorgungstechnische Berufe</t>
  </si>
  <si>
    <t>S2</t>
  </si>
  <si>
    <t xml:space="preserve">Personenbezogene 
Dienstleistungsberufe </t>
  </si>
  <si>
    <t>S21</t>
  </si>
  <si>
    <t>Lebensmittel- und Gastgewerbeberufe</t>
  </si>
  <si>
    <t>29</t>
  </si>
  <si>
    <t>Lebensmittelherstellung und -verarbeitung</t>
  </si>
  <si>
    <t>63</t>
  </si>
  <si>
    <t>Tourismus-, Hotel- und Gaststättenberufe</t>
  </si>
  <si>
    <t>S22</t>
  </si>
  <si>
    <t>Medizinische u. nicht-medizinische Gesundheitsberufe</t>
  </si>
  <si>
    <t>81</t>
  </si>
  <si>
    <t>Medizinische Gesundheitsberufe</t>
  </si>
  <si>
    <t>82</t>
  </si>
  <si>
    <t>Nichtmedizinische Gesundheits-, Körperpflege- und Wellnessberufe, Medizintechnik</t>
  </si>
  <si>
    <t>S23</t>
  </si>
  <si>
    <t>Soziale und kulturelle Dienstleistungsberufe *</t>
  </si>
  <si>
    <t>83</t>
  </si>
  <si>
    <t>Erziehung, soziale und hauswirtschaftliche Berufe, Theologie</t>
  </si>
  <si>
    <t>84</t>
  </si>
  <si>
    <t>Lehrende und ausbildende Berufe</t>
  </si>
  <si>
    <t>91</t>
  </si>
  <si>
    <t>Sprach-, literatur-, geistes-, gesellschafts- und wirtschaftswissenschaftliche Berufe</t>
  </si>
  <si>
    <t>94</t>
  </si>
  <si>
    <t>Darstellende und unterhaltende Berufe</t>
  </si>
  <si>
    <t>S3</t>
  </si>
  <si>
    <t>Kaufmännische und unternehmensbezogene Dienstleistungsberufe</t>
  </si>
  <si>
    <t>S31</t>
  </si>
  <si>
    <t>Handelsberufe</t>
  </si>
  <si>
    <t>61</t>
  </si>
  <si>
    <t>Einkaufs-, Vertriebs- und Handelsberufe</t>
  </si>
  <si>
    <t>62</t>
  </si>
  <si>
    <t>Verkaufsberufe</t>
  </si>
  <si>
    <t>S32</t>
  </si>
  <si>
    <t>Berufe in Unternehmensführung und -organisation</t>
  </si>
  <si>
    <t>71</t>
  </si>
  <si>
    <t>S33</t>
  </si>
  <si>
    <t>Unternehmensbezogene Dienstleistungsberufe</t>
  </si>
  <si>
    <t>72</t>
  </si>
  <si>
    <t>Berufe in Finanzdienstleistungen, Rechnungswesen und Steuerberatung</t>
  </si>
  <si>
    <t>73</t>
  </si>
  <si>
    <t>Berufe in Recht und Verwaltung</t>
  </si>
  <si>
    <t>92</t>
  </si>
  <si>
    <t>Werbung, Marketing, kaufmännische und redaktionelle Medienberufe</t>
  </si>
  <si>
    <t>S4</t>
  </si>
  <si>
    <t>IT- und naturwissenschaftliche Dienstleistungsberufe</t>
  </si>
  <si>
    <t>S41</t>
  </si>
  <si>
    <t>41</t>
  </si>
  <si>
    <t>Mathematik-, Biologie-, Chemie- und Physikberufe</t>
  </si>
  <si>
    <t>42</t>
  </si>
  <si>
    <t>Geologie-, Geografie- und Umweltschutzberufe</t>
  </si>
  <si>
    <t>43</t>
  </si>
  <si>
    <t>Informatik-, Informations- und Kommunikationstechnologieberufe</t>
  </si>
  <si>
    <t>S5</t>
  </si>
  <si>
    <t>Sonstige wirtschaftliche Dienstleistungsberufe</t>
  </si>
  <si>
    <t>S51</t>
  </si>
  <si>
    <t>Sicherheitsberufe</t>
  </si>
  <si>
    <t>53</t>
  </si>
  <si>
    <t>Schutz-, Sicherheits- und Überwachungsberufe</t>
  </si>
  <si>
    <t>01</t>
  </si>
  <si>
    <t>Angehörige der regulären Streitkräfte</t>
  </si>
  <si>
    <t>S52</t>
  </si>
  <si>
    <t>Verkehrs- und Logistikberufe</t>
  </si>
  <si>
    <t>51</t>
  </si>
  <si>
    <t>Verkehrs- und Logistikberufe (außer Fahrzeugführung)</t>
  </si>
  <si>
    <t>52</t>
  </si>
  <si>
    <t>Führer/innen von Fahrzeug- und Transportgeräten</t>
  </si>
  <si>
    <t>S53</t>
  </si>
  <si>
    <t>Reinigungsberufe</t>
  </si>
  <si>
    <t>Erstellungsdatum: 23.04.2015, DK Statistik</t>
  </si>
  <si>
    <t>* bis Mai 2015 "Geisteswissenschaftler und Künstler"</t>
  </si>
  <si>
    <t>Anteil sozialversicherungspflichtig Beschäftigter mit tschechischer Staatsangehörigkeit an allen sozialversicherungspflichtig Beschäftigten in %</t>
  </si>
  <si>
    <t>Anteil sozialversicherungspflichtig Beschäftigter mit polnischer Staatsangehörigkeit an allen sozialversicherungspflichtig Beschäftigten in %</t>
  </si>
  <si>
    <t>darunter mit der Staatsangehörigkeit</t>
  </si>
  <si>
    <t>Anteil Einpendler mit tschechischer Staatsangehörigkeit an allen Einpendlern in %</t>
  </si>
  <si>
    <t>Anteil Einpendler mit polnischer Staatsangehörigkeit an allen Einpendlern in %</t>
  </si>
  <si>
    <t>Sozialversicherungspflichtig Beschäftigte (SvB) am Arbeitsort (AO) und Einpendler nach Staatsangehörigkeit</t>
  </si>
  <si>
    <t>Anteil an arbeitslosen Tschechen an allen Arbeitslosen in %</t>
  </si>
  <si>
    <t>Anteil an arbeitslosen Polen an allen Arbeitslosen in %</t>
  </si>
  <si>
    <t xml:space="preserve">Methodische Hinweise - Das Anforderungsniveau nach dem Zielberuf der auszuübenden Tätigkeit
</t>
  </si>
  <si>
    <t>Bestand an Arbeitslosen und Sozialversicherungspflichtig Beschäftigte (SvB) nach ausgewählten Merkmalen</t>
  </si>
  <si>
    <t>Bestand an Arbeitslosen und Sozialversicherungspflichtig Beschäftigte (SvB) mit polnischer und tschechischer Staatsangehörigkeit nach ausgewählten Merkmalen</t>
  </si>
  <si>
    <t>Ausgewählte Berichtsmonate</t>
  </si>
  <si>
    <t>Anforderungsniveau has Derived Elements {Sort1, Keine Angabe, Restmenge} where (Anforderungsniveau = 2 Fachkraft, 3 Spezialist, 4 Experte, 1 Helfer, Gesamt) und BA Gebiet AO fiktiv has Derived Elements {Sort1, 12 Brandenburg, Sort2, Restmenge} where (BA Gebiet AO fiktiv = 078 AA Plauen, 080 AA Freiberg, 700 RD Bayern, 077 AA Pirna, 072 AA Bautzen, 071 AA Annaberg-Buchholz, Gesamt, 968 RD Sachsen) und (Staatsangehörigkeit = 164 Tschechische Republik, 152 Polen, Gesamt) und (Berichtsmonat = Dezember 2015) und (Beschäftigungsart = Sv-pflichtig Beschäftigte)</t>
  </si>
  <si>
    <t>Tschechien</t>
  </si>
  <si>
    <t>Übergreifend</t>
  </si>
  <si>
    <t>BST</t>
  </si>
  <si>
    <t>AST</t>
  </si>
  <si>
    <t>Sozialversicherungspflichtig Beschäftigte (SvB) am Arbeitsort und Einpendler nach Herkunftsregion</t>
  </si>
  <si>
    <t>Region
(Arbeitsort)</t>
  </si>
  <si>
    <t>SvB insgesamt</t>
  </si>
  <si>
    <t>darunter Einpendler aus / mit Wohnort in</t>
  </si>
  <si>
    <t>Ausgabe</t>
  </si>
  <si>
    <t>ALO:</t>
  </si>
  <si>
    <t>BST:</t>
  </si>
  <si>
    <t>Veränderung zum Vorjahresmonat</t>
  </si>
  <si>
    <t>Abw. abs. VJM</t>
  </si>
  <si>
    <t>Anteil
(Sp.4 an Sp.1)
 in %</t>
  </si>
  <si>
    <t>Anteil
(Sp.19 an Sp.12)
 in %</t>
  </si>
  <si>
    <t>dav. nach Berufssektoren (KldB 2010)</t>
  </si>
  <si>
    <t>dav. nach Anforderungsniveau (KldB 2010)</t>
  </si>
  <si>
    <t>Anteil Einpendler aus Polen an allen Einpendlern in %</t>
  </si>
  <si>
    <t>Anteil Einpendler aus Tschechien an allen Einpendlern in %</t>
  </si>
  <si>
    <t>Ausgewählte Stichtage</t>
  </si>
  <si>
    <t>BM_ALO:</t>
  </si>
  <si>
    <t>http://statistik.arbeitsagentur.de/Statischer-Content/Grundlagen/Glossare/Generische-Publikationen/AST-Glossar-Gesamtglossar.pdf</t>
  </si>
  <si>
    <t>http://statistik.arbeitsagentur.de/Statischer-Content/Grundlagen/Methodenberichte/Arbeitsmarktstatistik/Generische-Publikationen/Methodenbericht-Integrierte-Arbeitslosenstatistik.pdf</t>
  </si>
  <si>
    <t xml:space="preserve">http://statistik.arbeitsagentur.de/cae/servlet/contentblob/4318/publicationFile/854/Qualitaetsbericht-Statistik-Arbeitslose-Arbeitsuchende.pdf </t>
  </si>
  <si>
    <t>Übersicht_Berufssektoren</t>
  </si>
  <si>
    <t>ALO_SvB</t>
  </si>
  <si>
    <t>Bestand an Arbeitslosen und sozialversicherungspflichtig Beschäftigte am Arbeitsort nach Berufssektoren, Anforderungsniveau und Staatsangehörigkeit</t>
  </si>
  <si>
    <t>Bestand an Arbeitslosen nach Berufssektoren, Anforderungsniveau des Zielberufes und Staatsangehörigkeit sowie sozialversicherungspflichtig Beschäftigte am Arbeitsort nach Berufssektoren, Anforderungsniveau der Tätigkeit und Staatsangehörigkeit</t>
  </si>
  <si>
    <t>1)   Der Anteil der Fälle ohne Angabe ist bei der Interpretation - insbesondere bei Vergleichen zwischen Regionen - zu berücksichtigen. Je höher dieser Anteil, desto stärker können die übrigen Merkmalsausprägungen unterzeichnet sein. Da die Unterzeichnung nicht gleichmäßig verteilt sein muss, kann es zu Verzerrungen kommen.</t>
  </si>
  <si>
    <t>Stand: Februar 2013</t>
  </si>
  <si>
    <t>Methodische Hinweise - Schätzungen in der Statistik der Arbeitslosen und Arbeitsuchenden</t>
  </si>
  <si>
    <r>
      <rPr>
        <b/>
        <sz val="9"/>
        <rFont val="Arial"/>
        <family val="2"/>
      </rPr>
      <t>Schätzungen in der Arbeitslosenstatistik</t>
    </r>
    <r>
      <rPr>
        <sz val="9"/>
        <rFont val="Arial"/>
        <family val="2"/>
      </rPr>
      <t xml:space="preserve">
Bei teilweisen oder vollständigen Lieferausfällen sowie unplausiblen Datenlieferungen eines Trägers werden für die betroffenen Regionen Schätzwerte für Arbeitslose bzw. Arbeitsuchende ermittelt und in die Berichterstattung einbezogen.</t>
    </r>
  </si>
  <si>
    <r>
      <rPr>
        <b/>
        <sz val="9"/>
        <rFont val="Arial"/>
        <family val="2"/>
      </rPr>
      <t>Geschätzte Größen und Untergliederungen</t>
    </r>
    <r>
      <rPr>
        <sz val="9"/>
        <rFont val="Arial"/>
        <family val="2"/>
      </rPr>
      <t xml:space="preserve">
Schätzwerte werden für Bestand bzw. Bewegungen (Zu- und Abgang) Arbeitsloser bzw. Arbeitsuchender auf Basis eines Fortschreibungsmodells ermittelt. Das Fortschreibungsmodell basiert auf der Annahme, dass sich die Arbeitslosigkeit in Gebieten mit vergleichbarer Arbeitsmarktstruktur in ähnlicher Weise entwickelt. Fehlen für einzelne Jobcenter aktuelle Arbeitslosenzahlen, lässt sich die Entwicklung im Vergleich zum Vormonat anhand der Entwicklung in vergleichbaren Regionen abschätzen. Eine Bestandsschätzung in einem Monat führt zu einer Schätzung der Bewegungsdaten in diesem und im darauf folgenden Monat, da die gemeldeten Bewegungsdaten nicht mit der Bestandsschätzung des Vormonats vereinbar sind.
Zur Ermittlung von Strukturen der Arbeitslosen werden die Schätzwerte eines Trägers (Zugang, Bestand und Abgang) nach den relativen Häufigkeiten dieser Strukturen im Vormonat auf die jeweiligen Merkmalskombinationen verteilt. Folgende Untergliederungen werden dabei berücksichtigt: 
-   Politisch-administrative Gliederung (bis zur Gemeinde) 
-   Administrative Gliederung der Bundesagentur für Arbeit (bis zur Geschäftsstelle)
-   Administrative Gliederung im Rahmen des SGB II (Jobcenter)
-   Rechtskreis
-   Alter (in 5-Jahresklassen)
-   Geschlecht
-   Staatsangehörigkeit (Deutsche/Ausländer) 
-   Schwerbehindert  (ja/nein) 
-   Langzeitarbeitslos (ja/nein) 
Bei tieferen Unterstrukturen (z. B. einzelne Staatsangehörigkeiten oder einzelne Kategorien bei der Dauer der Arbeitslosigkeit) werden die Schätzwerte der Kategorie „keine Angabe“ zugeordnet.</t>
    </r>
  </si>
  <si>
    <r>
      <rPr>
        <b/>
        <sz val="9"/>
        <rFont val="Arial"/>
        <family val="2"/>
      </rPr>
      <t>Auswirkung von Schätzungen auf die Berichterstattung</t>
    </r>
    <r>
      <rPr>
        <sz val="9"/>
        <rFont val="Arial"/>
        <family val="2"/>
      </rPr>
      <t xml:space="preserve">
Im Falle von Schätzungen können für die vom Lieferausfall betroffenen, aber nicht geschätzten Merkmale im jeweiligen Berichtsmonat grundsätzlich keine Nachweise für tiefere regionale Strukturen (AA/Jobcenter/Kreise/Gemeinden) erfolgen. Für diese Regionen ist auch die Berichterstattung von Jahressummen/-durchschnitten sowie der Vergleich mit anderen Berichtszeiträumen eingeschränkt.
In übergeordneten Regionen (Deutschland, West-/Ostdeutschland, Bundesländer, Bezirke der Regionaldirektionen) werden Ergebnisse auch für die vom Lieferausfall betroffenen, aber nicht geschätzten Merkmale ausgewiesen. Da die nicht geschätzten Merkmalsausprägungen der Kategorie „keine Angabe“ zugeordnet werden, sind diese in den betroffenen Berichtsmonaten unterzeichnet. Daher wird von Vergleichen mit anderen Zeiträumen abgesehen.</t>
    </r>
  </si>
  <si>
    <r>
      <rPr>
        <b/>
        <sz val="9"/>
        <rFont val="Arial"/>
        <family val="2"/>
      </rPr>
      <t>Weiterführende Informationen</t>
    </r>
    <r>
      <rPr>
        <sz val="9"/>
        <rFont val="Arial"/>
        <family val="2"/>
      </rPr>
      <t xml:space="preserve">
Weitere Informationen zu Schätzungen in der Arbeitslosenstatistik können dem Methodenbericht „Integrierte Arbeitslosen-Statistik“, Seiten 16-17, abrufbar unter</t>
    </r>
  </si>
  <si>
    <t>http://statistik.arbeitsagentur.de/Navigation/Statistik/Grundlagen/Methodenberichte/Arbeitsmarktstatistik/Methodenberichte-Arbeitsmarkt-Nav.html</t>
  </si>
  <si>
    <t>sowie den Produkten „Übersicht für zugelassene kommunale Träger (Meldungen)“ und „Übersicht für zugelassene kommunale Träger (Indikatoren der Plausibilitätsprüfung)“, abrufbar unter</t>
  </si>
  <si>
    <t xml:space="preserve">http://statistik.arbeitsagentur.de/Navigation/Statistik/Statistik-nach-Themen/Arbeitslose-und-gemeldetes-Stellenangebot/Arbeitslose/Arbeitslose-Nav.html </t>
  </si>
  <si>
    <t>entnommen werden.</t>
  </si>
  <si>
    <t>Regionale Besonderheiten</t>
  </si>
  <si>
    <t>Juni 2016</t>
  </si>
  <si>
    <t>Produktlinie/Reihe:</t>
  </si>
  <si>
    <t>Hinweise:</t>
  </si>
  <si>
    <t>Herausgeberin:</t>
  </si>
  <si>
    <t>Tabellen</t>
  </si>
  <si>
    <t>Stand: Oktober 2016</t>
  </si>
  <si>
    <t>https://statistik.arbeitsagentur.de/Statischer-Content/Grundlagen/Glossare/Generische-Publikationen/BST-Glossar-Gesamtglossar.pdf</t>
  </si>
  <si>
    <t>Stand: 16.01.2017</t>
  </si>
  <si>
    <t>Im Internet stehen statistische Informationen unterteilt nach folgenden Themenbereichen zur Verfügung:</t>
  </si>
  <si>
    <t>Glossare sind zu folgenden Fachstatistiken veröffentlicht:</t>
  </si>
  <si>
    <r>
      <rPr>
        <sz val="10"/>
        <rFont val="Arial"/>
        <family val="2"/>
      </rPr>
      <t>Die</t>
    </r>
    <r>
      <rPr>
        <sz val="10"/>
        <color indexed="12"/>
        <rFont val="Arial"/>
        <family val="2"/>
      </rPr>
      <t xml:space="preserve"> </t>
    </r>
    <r>
      <rPr>
        <u/>
        <sz val="10"/>
        <color indexed="12"/>
        <rFont val="Arial"/>
        <family val="2"/>
      </rPr>
      <t>Methodischen Hinweise der Statistik</t>
    </r>
    <r>
      <rPr>
        <sz val="10"/>
        <color indexed="12"/>
        <rFont val="Arial"/>
        <family val="2"/>
      </rPr>
      <t xml:space="preserve"> </t>
    </r>
    <r>
      <rPr>
        <sz val="10"/>
        <rFont val="Arial"/>
        <family val="2"/>
      </rPr>
      <t>bieten ergänzende Informationen.</t>
    </r>
  </si>
  <si>
    <t>Stand: 17.02.2017</t>
  </si>
  <si>
    <t>Anteil
(Sp.8 an Sp.1)
 in %</t>
  </si>
  <si>
    <t>Anteil
(Sp.15 an Sp.12)
 in %</t>
  </si>
  <si>
    <t>164 Tschechien</t>
  </si>
  <si>
    <t>Dezember 2016</t>
  </si>
  <si>
    <t>Juni 2017</t>
  </si>
  <si>
    <t>*</t>
  </si>
  <si>
    <t>Juni 2017 bzw. ausgewählte Stichtage</t>
  </si>
  <si>
    <t>Tabellen, Bestand an Arbeitslosen und Sozialversicherungspflichtig Beschäftigte (SvB) nach ausgewählten Merkmalen, Nürnberg, Juli 2017</t>
  </si>
  <si>
    <t>Erstellungsdatum: 10.07.2017, Statistik-Service Südost, Auftragsnummer 209455</t>
  </si>
  <si>
    <t>Stichtag: 31.12.2016</t>
  </si>
  <si>
    <t>30.06.2015</t>
  </si>
  <si>
    <t>30.06.2016</t>
  </si>
  <si>
    <t>Stichtag: 30.06.2016</t>
  </si>
  <si>
    <t>Stand: Februar 2017</t>
  </si>
  <si>
    <r>
      <t xml:space="preserve">Eine </t>
    </r>
    <r>
      <rPr>
        <b/>
        <sz val="9"/>
        <color indexed="8"/>
        <rFont val="Arial"/>
        <family val="2"/>
      </rPr>
      <t>kurzfristige Beschäftigung</t>
    </r>
    <r>
      <rPr>
        <sz val="9"/>
        <color indexed="8"/>
        <rFont val="Arial"/>
        <family val="2"/>
      </rPr>
      <t xml:space="preserve"> liegt nach § 8 Abs. 1 Nr. 2 SGB IV vor, wenn die Beschäftigung für eine Zeitdauer ausgeübt wird, die im Laufe eines Kalenderjahres, oder auch kalenderjahrüberschreitend, auf nicht mehr als zwei Monate oder insgesamt 50 Arbeitstage nach ihrer Eigenart begrenzt zu sein pflegt oder im Voraus vertraglich (z. B. durch einen auf längstens ein Jahr befristeten Rahmenarbeitsvertrag) begrenzt ist (im Zeitraum vom 01.01.2015 bis 31.12.2018: drei Monate oder insgesamt 70 Arbeitstage) . </t>
    </r>
    <r>
      <rPr>
        <b/>
        <sz val="9"/>
        <color indexed="10"/>
        <rFont val="Arial"/>
        <family val="2"/>
      </rPr>
      <t xml:space="preserve">
</t>
    </r>
    <r>
      <rPr>
        <sz val="9"/>
        <rFont val="Arial"/>
        <family val="2"/>
      </rPr>
      <t>Auswertungen zu ausschließlich kurzfristig Beschäftigten sind ab Januar 2000 möglich. Kurzfristig Beschäftigte insgesamt, sowie kurzfristig Beschäftigte im Nebenjob sind ab April 2003 auswertbar.</t>
    </r>
    <r>
      <rPr>
        <sz val="9"/>
        <color indexed="8"/>
        <rFont val="Arial"/>
        <family val="2"/>
      </rPr>
      <t xml:space="preserve">
Diese weitere Unterteilung der Daten über kurzfristig Beschäftigte in ausschließlich und im Nebenjob kurzfristig Beschäftigte ist allerdings aus Geheimhaltungsgründen nicht zu empfehlen, da die Fallzahlen relativ gering sind.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</si>
</sst>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 _€_-;\-* #,##0\ _€_-;_-* &quot;-&quot;\ _€_-;_-@_-"/>
    <numFmt numFmtId="44" formatCode="_-* #,##0.00\ &quot;€&quot;_-;\-* #,##0.00\ &quot;€&quot;_-;_-* &quot;-&quot;??\ &quot;€&quot;_-;_-@_-"/>
    <numFmt numFmtId="164" formatCode="* #,##0;* \-_ #,##0;\-"/>
    <numFmt numFmtId="165" formatCode="mmmm\ yyyy"/>
    <numFmt numFmtId="166" formatCode="@\ *."/>
    <numFmt numFmtId="167" formatCode="0.0_)"/>
    <numFmt numFmtId="168" formatCode="\ @\ *."/>
    <numFmt numFmtId="169" formatCode="\+#\ ###\ ##0;\-\ #\ ###\ ##0;\-"/>
    <numFmt numFmtId="170" formatCode="* &quot;[&quot;#0&quot;]&quot;"/>
    <numFmt numFmtId="171" formatCode="*+\ #\ ###\ ###\ ##0.0;\-\ #\ ###\ ###\ ##0.0;* &quot;&quot;\-&quot;&quot;"/>
    <numFmt numFmtId="172" formatCode="\+\ #\ ###\ ###\ ##0.0;\-\ #\ ###\ ###\ ##0.0;* &quot;&quot;\-&quot;&quot;"/>
    <numFmt numFmtId="173" formatCode="* &quot;[&quot;#0\ \ &quot;]&quot;"/>
    <numFmt numFmtId="174" formatCode="##\ ###\ ##0"/>
    <numFmt numFmtId="175" formatCode="#\ ###\ ###"/>
    <numFmt numFmtId="176" formatCode="#\ ###\ ##0.0;\-\ #\ ###\ ##0.0;\-"/>
    <numFmt numFmtId="177" formatCode="#,##0.0"/>
    <numFmt numFmtId="178" formatCode="#,##0;\(#,##0\)"/>
    <numFmt numFmtId="179" formatCode="0.0"/>
    <numFmt numFmtId="180" formatCode="* 0.0;* \-_ 0.0;\-"/>
    <numFmt numFmtId="181" formatCode="#,##0\ \ "/>
    <numFmt numFmtId="182" formatCode="&quot;Erstellungsdatum: &quot;dd/mm/yyyy&quot;, Statistik-Service Südost, Auftragsnummer 209455&quot;"/>
    <numFmt numFmtId="183" formatCode="#,###"/>
  </numFmts>
  <fonts count="66" x14ac:knownFonts="1">
    <font>
      <sz val="11"/>
      <color theme="1"/>
      <name val="Arial"/>
      <family val="2"/>
    </font>
    <font>
      <sz val="8"/>
      <name val="Arial"/>
      <family val="2"/>
    </font>
    <font>
      <sz val="6"/>
      <name val="Arial"/>
      <family val="2"/>
    </font>
    <font>
      <sz val="10"/>
      <name val="Arial"/>
      <family val="2"/>
    </font>
    <font>
      <sz val="7"/>
      <name val="Arial"/>
      <family val="2"/>
    </font>
    <font>
      <sz val="7"/>
      <color indexed="8"/>
      <name val="Arial"/>
      <family val="2"/>
    </font>
    <font>
      <b/>
      <sz val="10"/>
      <name val="Arial"/>
      <family val="2"/>
    </font>
    <font>
      <sz val="9"/>
      <name val="Arial"/>
      <family val="2"/>
    </font>
    <font>
      <b/>
      <sz val="11"/>
      <name val="Arial"/>
      <family val="2"/>
    </font>
    <font>
      <b/>
      <sz val="12"/>
      <name val="Arial"/>
      <family val="2"/>
    </font>
    <font>
      <b/>
      <sz val="9"/>
      <name val="Arial"/>
      <family val="2"/>
    </font>
    <font>
      <i/>
      <sz val="9"/>
      <name val="Arial"/>
      <family val="2"/>
    </font>
    <font>
      <u/>
      <sz val="8"/>
      <color indexed="12"/>
      <name val="Tahoma"/>
      <family val="2"/>
    </font>
    <font>
      <u/>
      <sz val="10"/>
      <color indexed="12"/>
      <name val="Arial"/>
      <family val="2"/>
    </font>
    <font>
      <sz val="7.5"/>
      <name val="Arial"/>
      <family val="2"/>
    </font>
    <font>
      <sz val="12"/>
      <name val="Arial"/>
      <family val="2"/>
    </font>
    <font>
      <b/>
      <i/>
      <sz val="10"/>
      <color indexed="9"/>
      <name val="Arial"/>
      <family val="2"/>
    </font>
    <font>
      <b/>
      <sz val="10"/>
      <color indexed="9"/>
      <name val="Arial"/>
      <family val="2"/>
    </font>
    <font>
      <i/>
      <sz val="10"/>
      <color indexed="9"/>
      <name val="Arial"/>
      <family val="2"/>
    </font>
    <font>
      <sz val="8"/>
      <name val="Tahoma"/>
      <family val="2"/>
    </font>
    <font>
      <i/>
      <sz val="10"/>
      <name val="Arial"/>
      <family val="2"/>
    </font>
    <font>
      <sz val="10"/>
      <color indexed="10"/>
      <name val="Arial"/>
      <family val="2"/>
    </font>
    <font>
      <sz val="10"/>
      <color indexed="8"/>
      <name val="Arial"/>
      <family val="2"/>
    </font>
    <font>
      <u/>
      <sz val="10"/>
      <name val="Arial"/>
      <family val="2"/>
    </font>
    <font>
      <b/>
      <sz val="14"/>
      <name val="Arial"/>
      <family val="2"/>
    </font>
    <font>
      <sz val="10"/>
      <color indexed="12"/>
      <name val="Arial"/>
      <family val="2"/>
    </font>
    <font>
      <u/>
      <sz val="10"/>
      <color indexed="8"/>
      <name val="Arial"/>
      <family val="2"/>
    </font>
    <font>
      <b/>
      <sz val="9"/>
      <color indexed="8"/>
      <name val="Arial"/>
      <family val="2"/>
    </font>
    <font>
      <sz val="9"/>
      <color indexed="8"/>
      <name val="Arial"/>
      <family val="2"/>
    </font>
    <font>
      <i/>
      <sz val="9"/>
      <color indexed="8"/>
      <name val="Arial"/>
      <family val="2"/>
    </font>
    <font>
      <sz val="9"/>
      <color indexed="10"/>
      <name val="Arial"/>
      <family val="2"/>
    </font>
    <font>
      <sz val="12"/>
      <color indexed="9"/>
      <name val="Arial"/>
      <family val="2"/>
    </font>
    <font>
      <b/>
      <sz val="11"/>
      <color indexed="8"/>
      <name val="Arial"/>
      <family val="2"/>
    </font>
    <font>
      <sz val="10"/>
      <name val="Arial"/>
      <family val="2"/>
    </font>
    <font>
      <u/>
      <sz val="9"/>
      <name val="Arial"/>
      <family val="2"/>
    </font>
    <font>
      <vertAlign val="superscript"/>
      <sz val="8"/>
      <name val="Arial"/>
      <family val="2"/>
    </font>
    <font>
      <sz val="11"/>
      <color theme="1"/>
      <name val="Arial"/>
      <family val="2"/>
    </font>
    <font>
      <u/>
      <sz val="11"/>
      <color theme="10"/>
      <name val="Arial"/>
      <family val="2"/>
    </font>
    <font>
      <sz val="10"/>
      <color rgb="FF000000"/>
      <name val="Arial"/>
      <family val="2"/>
    </font>
    <font>
      <sz val="10"/>
      <color theme="1"/>
      <name val="Calibri"/>
      <family val="2"/>
    </font>
    <font>
      <u/>
      <sz val="10"/>
      <color theme="10"/>
      <name val="Arial"/>
      <family val="2"/>
    </font>
    <font>
      <b/>
      <sz val="12"/>
      <color rgb="FF000000"/>
      <name val="Arial"/>
      <family val="2"/>
    </font>
    <font>
      <b/>
      <sz val="10"/>
      <color rgb="FF000000"/>
      <name val="Arial"/>
      <family val="2"/>
    </font>
    <font>
      <u/>
      <sz val="9"/>
      <color theme="10"/>
      <name val="Arial"/>
      <family val="2"/>
    </font>
    <font>
      <b/>
      <sz val="9"/>
      <color rgb="FF000000"/>
      <name val="Arial"/>
      <family val="2"/>
    </font>
    <font>
      <sz val="9"/>
      <color rgb="FF000000"/>
      <name val="Arial"/>
      <family val="2"/>
    </font>
    <font>
      <sz val="8"/>
      <color theme="1"/>
      <name val="Arial"/>
      <family val="2"/>
    </font>
    <font>
      <b/>
      <sz val="8"/>
      <color theme="1"/>
      <name val="Arial"/>
      <family val="2"/>
    </font>
    <font>
      <sz val="9"/>
      <color theme="1"/>
      <name val="Arial"/>
      <family val="2"/>
    </font>
    <font>
      <sz val="18"/>
      <color rgb="FF000000"/>
      <name val="Tahoma"/>
      <family val="2"/>
    </font>
    <font>
      <sz val="8"/>
      <color rgb="FF000000"/>
      <name val="Tahoma"/>
      <family val="2"/>
    </font>
    <font>
      <b/>
      <sz val="8"/>
      <color rgb="FFFFFFFF"/>
      <name val="Verdana"/>
      <family val="2"/>
    </font>
    <font>
      <sz val="8"/>
      <color rgb="FF000000"/>
      <name val="Verdana"/>
      <family val="2"/>
    </font>
    <font>
      <sz val="8"/>
      <color rgb="FF000000"/>
      <name val="Arial"/>
      <family val="2"/>
    </font>
    <font>
      <b/>
      <sz val="8"/>
      <color rgb="FF25396E"/>
      <name val="Arial"/>
      <family val="2"/>
    </font>
    <font>
      <sz val="10"/>
      <color theme="1"/>
      <name val="Arial"/>
      <family val="2"/>
    </font>
    <font>
      <b/>
      <sz val="12"/>
      <color theme="1"/>
      <name val="Arial"/>
      <family val="2"/>
    </font>
    <font>
      <b/>
      <sz val="10"/>
      <color theme="1"/>
      <name val="Arial"/>
      <family val="2"/>
    </font>
    <font>
      <sz val="7"/>
      <color theme="1"/>
      <name val="Arial"/>
      <family val="2"/>
    </font>
    <font>
      <sz val="8"/>
      <color rgb="FF25396E"/>
      <name val="Arial"/>
      <family val="2"/>
    </font>
    <font>
      <u/>
      <sz val="9"/>
      <color rgb="FF0070C0"/>
      <name val="Arial"/>
      <family val="2"/>
    </font>
    <font>
      <sz val="10"/>
      <color rgb="FFFF0000"/>
      <name val="Arial"/>
      <family val="2"/>
    </font>
    <font>
      <sz val="11"/>
      <color theme="1"/>
      <name val="Calibri"/>
      <family val="2"/>
      <scheme val="minor"/>
    </font>
    <font>
      <sz val="10"/>
      <color theme="1"/>
      <name val="Calibri"/>
      <family val="2"/>
      <scheme val="minor"/>
    </font>
    <font>
      <sz val="10"/>
      <color indexed="9"/>
      <name val="Arial"/>
      <family val="2"/>
    </font>
    <font>
      <b/>
      <sz val="9"/>
      <color indexed="10"/>
      <name val="Arial"/>
      <family val="2"/>
    </font>
  </fonts>
  <fills count="12">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376091"/>
      </patternFill>
    </fill>
    <fill>
      <patternFill patternType="solid">
        <fgColor rgb="FFFFFFFF"/>
      </patternFill>
    </fill>
    <fill>
      <gradientFill degree="90">
        <stop position="0">
          <color rgb="FFC0C0C0"/>
        </stop>
        <stop position="1">
          <color rgb="FFF0F0F0"/>
        </stop>
      </gradientFill>
    </fill>
    <fill>
      <patternFill patternType="solid">
        <fgColor theme="0" tint="-0.14999847407452621"/>
        <bgColor indexed="64"/>
      </patternFill>
    </fill>
    <fill>
      <patternFill patternType="solid">
        <fgColor rgb="FFD8D8D8"/>
      </patternFill>
    </fill>
    <fill>
      <patternFill patternType="solid">
        <fgColor theme="0" tint="-0.34998626667073579"/>
        <bgColor indexed="64"/>
      </patternFill>
    </fill>
  </fills>
  <borders count="66">
    <border>
      <left/>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hair">
        <color indexed="22"/>
      </left>
      <right style="hair">
        <color indexed="22"/>
      </right>
      <top style="hair">
        <color indexed="22"/>
      </top>
      <bottom/>
      <diagonal/>
    </border>
    <border>
      <left style="hair">
        <color indexed="22"/>
      </left>
      <right/>
      <top style="hair">
        <color indexed="22"/>
      </top>
      <bottom/>
      <diagonal/>
    </border>
    <border>
      <left/>
      <right style="hair">
        <color indexed="22"/>
      </right>
      <top style="hair">
        <color indexed="22"/>
      </top>
      <bottom/>
      <diagonal/>
    </border>
    <border>
      <left/>
      <right/>
      <top/>
      <bottom style="thin">
        <color indexed="10"/>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top/>
      <bottom style="hair">
        <color indexed="22"/>
      </bottom>
      <diagonal/>
    </border>
    <border>
      <left style="hair">
        <color indexed="22"/>
      </left>
      <right style="hair">
        <color indexed="22"/>
      </right>
      <top style="hair">
        <color indexed="22"/>
      </top>
      <bottom style="hair">
        <color indexed="22"/>
      </bottom>
      <diagonal/>
    </border>
    <border>
      <left/>
      <right/>
      <top style="hair">
        <color indexed="22"/>
      </top>
      <bottom/>
      <diagonal/>
    </border>
    <border>
      <left style="hair">
        <color indexed="22"/>
      </left>
      <right/>
      <top/>
      <bottom/>
      <diagonal/>
    </border>
    <border>
      <left style="hair">
        <color indexed="22"/>
      </left>
      <right/>
      <top style="hair">
        <color indexed="22"/>
      </top>
      <bottom style="hair">
        <color indexed="22"/>
      </bottom>
      <diagonal/>
    </border>
    <border>
      <left/>
      <right/>
      <top style="thin">
        <color indexed="10"/>
      </top>
      <bottom/>
      <diagonal/>
    </border>
    <border>
      <left style="hair">
        <color indexed="22"/>
      </left>
      <right/>
      <top/>
      <bottom style="hair">
        <color indexed="2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22"/>
      </right>
      <top/>
      <bottom/>
      <diagonal/>
    </border>
    <border>
      <left/>
      <right style="hair">
        <color indexed="22"/>
      </right>
      <top/>
      <bottom style="hair">
        <color indexed="22"/>
      </bottom>
      <diagonal/>
    </border>
    <border>
      <left/>
      <right/>
      <top style="hair">
        <color indexed="22"/>
      </top>
      <bottom style="hair">
        <color indexed="22"/>
      </bottom>
      <diagonal/>
    </border>
    <border>
      <left style="hair">
        <color indexed="22"/>
      </left>
      <right style="hair">
        <color indexed="22"/>
      </right>
      <top/>
      <bottom/>
      <diagonal/>
    </border>
    <border>
      <left style="hair">
        <color indexed="22"/>
      </left>
      <right style="hair">
        <color indexed="22"/>
      </right>
      <top/>
      <bottom style="hair">
        <color indexed="22"/>
      </bottom>
      <diagonal/>
    </border>
    <border>
      <left/>
      <right style="hair">
        <color indexed="22"/>
      </right>
      <top style="hair">
        <color indexed="22"/>
      </top>
      <bottom style="hair">
        <color indexed="22"/>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rgb="FFFF0000"/>
      </bottom>
      <diagonal/>
    </border>
    <border>
      <left style="thin">
        <color rgb="FFFFFFFF"/>
      </left>
      <right/>
      <top style="thin">
        <color rgb="FF808080"/>
      </top>
      <bottom style="thin">
        <color rgb="FFFFFFFF"/>
      </bottom>
      <diagonal/>
    </border>
    <border>
      <left style="thin">
        <color rgb="FFFFFFFF"/>
      </left>
      <right/>
      <top/>
      <bottom style="thin">
        <color rgb="FFFFFFFF"/>
      </bottom>
      <diagonal/>
    </border>
    <border>
      <left style="thin">
        <color rgb="FFFFFFFF"/>
      </left>
      <right style="thin">
        <color rgb="FF808080"/>
      </right>
      <top/>
      <bottom style="thin">
        <color rgb="FFFFFFFF"/>
      </bottom>
      <diagonal/>
    </border>
    <border>
      <left style="thin">
        <color rgb="FF808080"/>
      </left>
      <right/>
      <top/>
      <bottom style="thin">
        <color rgb="FF808080"/>
      </bottom>
      <diagonal/>
    </border>
    <border>
      <left style="thin">
        <color rgb="FF808080"/>
      </left>
      <right style="thin">
        <color rgb="FF808080"/>
      </right>
      <top/>
      <bottom style="thin">
        <color rgb="FF808080"/>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
      <left/>
      <right/>
      <top style="thin">
        <color rgb="FFFF0000"/>
      </top>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right/>
      <top/>
      <bottom style="thin">
        <color rgb="FF808080"/>
      </bottom>
      <diagonal/>
    </border>
    <border>
      <left style="thin">
        <color rgb="FFFFFFFF"/>
      </left>
      <right style="thin">
        <color rgb="FF808080"/>
      </right>
      <top style="thin">
        <color rgb="FF808080"/>
      </top>
      <bottom style="thin">
        <color rgb="FFFFFFFF"/>
      </bottom>
      <diagonal/>
    </border>
    <border>
      <left style="thin">
        <color rgb="FF808080"/>
      </left>
      <right/>
      <top style="thin">
        <color rgb="FF808080"/>
      </top>
      <bottom style="thin">
        <color rgb="FFFFFFFF"/>
      </bottom>
      <diagonal/>
    </border>
  </borders>
  <cellStyleXfs count="47">
    <xf numFmtId="0" fontId="0" fillId="0" borderId="0"/>
    <xf numFmtId="166" fontId="1" fillId="0" borderId="0"/>
    <xf numFmtId="49" fontId="1" fillId="0" borderId="0"/>
    <xf numFmtId="167" fontId="3" fillId="0" borderId="0">
      <alignment horizontal="center"/>
    </xf>
    <xf numFmtId="168" fontId="1" fillId="0" borderId="0"/>
    <xf numFmtId="169" fontId="3" fillId="0" borderId="0"/>
    <xf numFmtId="170" fontId="3" fillId="0" borderId="0"/>
    <xf numFmtId="171" fontId="3" fillId="0" borderId="0"/>
    <xf numFmtId="172" fontId="3" fillId="0" borderId="0">
      <alignment horizontal="center"/>
    </xf>
    <xf numFmtId="173" fontId="3" fillId="0" borderId="0">
      <alignment horizontal="center"/>
    </xf>
    <xf numFmtId="174" fontId="3" fillId="0" borderId="0">
      <alignment horizontal="center"/>
    </xf>
    <xf numFmtId="175" fontId="3" fillId="0" borderId="0">
      <alignment horizontal="center"/>
    </xf>
    <xf numFmtId="176" fontId="3" fillId="0" borderId="0">
      <alignment horizontal="center"/>
    </xf>
    <xf numFmtId="41" fontId="3"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 fillId="0" borderId="1" applyFont="0" applyBorder="0" applyAlignment="0"/>
    <xf numFmtId="1" fontId="6" fillId="2" borderId="2">
      <alignment horizontal="right"/>
    </xf>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6" fillId="0" borderId="0"/>
    <xf numFmtId="0" fontId="1" fillId="0" borderId="0"/>
    <xf numFmtId="0" fontId="3" fillId="0" borderId="0"/>
    <xf numFmtId="0" fontId="3" fillId="0" borderId="0"/>
    <xf numFmtId="0" fontId="38" fillId="0" borderId="0"/>
    <xf numFmtId="0" fontId="38" fillId="0" borderId="0"/>
    <xf numFmtId="0" fontId="36" fillId="0" borderId="0"/>
    <xf numFmtId="0" fontId="33" fillId="0" borderId="0"/>
    <xf numFmtId="0" fontId="38" fillId="0" borderId="0"/>
    <xf numFmtId="0" fontId="3" fillId="0" borderId="0"/>
    <xf numFmtId="0" fontId="19" fillId="0" borderId="0"/>
    <xf numFmtId="0" fontId="19" fillId="0" borderId="0"/>
    <xf numFmtId="177" fontId="14" fillId="0" borderId="0">
      <alignment horizontal="center" vertical="center"/>
    </xf>
    <xf numFmtId="0" fontId="3" fillId="0" borderId="0" applyNumberFormat="0" applyFill="0" applyBorder="0" applyAlignment="0" applyProtection="0"/>
    <xf numFmtId="0" fontId="13" fillId="0" borderId="0" applyNumberFormat="0" applyFill="0" applyBorder="0" applyAlignment="0" applyProtection="0">
      <alignment vertical="top"/>
      <protection locked="0"/>
    </xf>
    <xf numFmtId="0" fontId="62" fillId="0" borderId="0"/>
    <xf numFmtId="0" fontId="36" fillId="0" borderId="0"/>
  </cellStyleXfs>
  <cellXfs count="485">
    <xf numFmtId="0" fontId="0" fillId="0" borderId="0" xfId="0"/>
    <xf numFmtId="0" fontId="1" fillId="0" borderId="0" xfId="0" applyFont="1" applyFill="1"/>
    <xf numFmtId="3" fontId="1" fillId="0" borderId="0" xfId="0" applyNumberFormat="1" applyFont="1" applyFill="1"/>
    <xf numFmtId="164" fontId="1" fillId="0" borderId="0" xfId="0" applyNumberFormat="1" applyFont="1" applyFill="1" applyBorder="1" applyAlignment="1">
      <alignment horizontal="right"/>
    </xf>
    <xf numFmtId="3" fontId="2" fillId="0" borderId="3"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1" fillId="0" borderId="6" xfId="0" applyFont="1" applyFill="1" applyBorder="1"/>
    <xf numFmtId="0" fontId="3" fillId="0" borderId="6" xfId="0" applyFont="1" applyFill="1" applyBorder="1" applyAlignment="1">
      <alignment horizontal="right" vertical="center"/>
    </xf>
    <xf numFmtId="165" fontId="1" fillId="0" borderId="0" xfId="0" applyNumberFormat="1" applyFont="1" applyFill="1" applyAlignment="1">
      <alignment horizontal="left" vertical="center"/>
    </xf>
    <xf numFmtId="0" fontId="1" fillId="0" borderId="0" xfId="0" applyFont="1" applyFill="1" applyAlignment="1">
      <alignment horizontal="left" vertical="center"/>
    </xf>
    <xf numFmtId="0" fontId="7" fillId="0" borderId="6" xfId="26" applyFont="1" applyFill="1" applyBorder="1"/>
    <xf numFmtId="0" fontId="3" fillId="0" borderId="6" xfId="26" applyFont="1" applyFill="1" applyBorder="1" applyAlignment="1">
      <alignment horizontal="right" vertical="center"/>
    </xf>
    <xf numFmtId="0" fontId="7" fillId="0" borderId="0" xfId="26" applyFont="1" applyFill="1" applyBorder="1"/>
    <xf numFmtId="0" fontId="3" fillId="0" borderId="0" xfId="26" applyFill="1"/>
    <xf numFmtId="0" fontId="3" fillId="0" borderId="0" xfId="26" applyFill="1" applyAlignment="1">
      <alignment horizontal="right"/>
    </xf>
    <xf numFmtId="0" fontId="8" fillId="0" borderId="0" xfId="26" applyFont="1" applyFill="1" applyBorder="1" applyAlignment="1">
      <alignment horizontal="left"/>
    </xf>
    <xf numFmtId="0" fontId="9" fillId="0" borderId="0" xfId="26" applyFont="1" applyFill="1" applyBorder="1" applyAlignment="1">
      <alignment horizontal="left"/>
    </xf>
    <xf numFmtId="0" fontId="6" fillId="0" borderId="0" xfId="26" applyFont="1" applyFill="1"/>
    <xf numFmtId="0" fontId="3" fillId="0" borderId="0" xfId="26" applyFill="1" applyBorder="1"/>
    <xf numFmtId="0" fontId="3" fillId="0" borderId="0" xfId="26" applyFont="1" applyFill="1" applyBorder="1"/>
    <xf numFmtId="0" fontId="6" fillId="0" borderId="0" xfId="26" applyFont="1" applyFill="1" applyBorder="1"/>
    <xf numFmtId="0" fontId="3" fillId="0" borderId="0" xfId="26" applyFill="1" applyBorder="1" applyAlignment="1">
      <alignment horizontal="center"/>
    </xf>
    <xf numFmtId="0" fontId="39" fillId="0" borderId="0" xfId="0" applyFont="1"/>
    <xf numFmtId="0" fontId="39" fillId="0" borderId="0" xfId="0" applyFont="1" applyAlignment="1">
      <alignment horizontal="justify" readingOrder="1"/>
    </xf>
    <xf numFmtId="0" fontId="40" fillId="0" borderId="0" xfId="22" applyFont="1" applyFill="1" applyBorder="1" applyAlignment="1" applyProtection="1">
      <alignment horizontal="left" indent="1"/>
    </xf>
    <xf numFmtId="0" fontId="3" fillId="0" borderId="0" xfId="26" applyNumberFormat="1" applyFill="1" applyBorder="1"/>
    <xf numFmtId="0" fontId="3" fillId="0" borderId="0" xfId="26" applyFill="1" applyBorder="1" applyAlignment="1"/>
    <xf numFmtId="49" fontId="7" fillId="2" borderId="0" xfId="39" applyNumberFormat="1" applyFont="1" applyFill="1" applyBorder="1" applyAlignment="1">
      <alignment horizontal="left" vertical="center"/>
    </xf>
    <xf numFmtId="0" fontId="0" fillId="0" borderId="0" xfId="0" applyFill="1" applyBorder="1" applyAlignment="1">
      <alignment vertical="center"/>
    </xf>
    <xf numFmtId="0" fontId="41" fillId="0" borderId="0" xfId="0" applyFont="1" applyAlignment="1">
      <alignment horizontal="justify" readingOrder="1"/>
    </xf>
    <xf numFmtId="0" fontId="42" fillId="0" borderId="0" xfId="0" applyFont="1" applyAlignment="1">
      <alignment horizontal="justify" readingOrder="1"/>
    </xf>
    <xf numFmtId="0" fontId="38" fillId="0" borderId="0" xfId="0" applyFont="1"/>
    <xf numFmtId="0" fontId="43" fillId="0" borderId="0" xfId="22" applyFont="1" applyAlignment="1" applyProtection="1"/>
    <xf numFmtId="0" fontId="6" fillId="0" borderId="0" xfId="26" applyFont="1" applyFill="1" applyAlignment="1">
      <alignment horizontal="center" vertical="center"/>
    </xf>
    <xf numFmtId="0" fontId="44" fillId="3" borderId="7" xfId="0" applyFont="1" applyFill="1" applyBorder="1" applyAlignment="1">
      <alignment horizontal="center" vertical="center"/>
    </xf>
    <xf numFmtId="0" fontId="10" fillId="3" borderId="8" xfId="26" applyFont="1" applyFill="1" applyBorder="1" applyAlignment="1">
      <alignment horizontal="center" vertical="center"/>
    </xf>
    <xf numFmtId="0" fontId="10" fillId="3" borderId="9" xfId="26" applyFont="1" applyFill="1" applyBorder="1" applyAlignment="1">
      <alignment horizontal="center" vertical="center"/>
    </xf>
    <xf numFmtId="0" fontId="45" fillId="0" borderId="10" xfId="0" applyFont="1" applyBorder="1"/>
    <xf numFmtId="0" fontId="7" fillId="0" borderId="11" xfId="26" applyFont="1" applyFill="1" applyBorder="1"/>
    <xf numFmtId="0" fontId="7" fillId="0" borderId="12" xfId="26" applyFont="1" applyFill="1" applyBorder="1"/>
    <xf numFmtId="0" fontId="7" fillId="4" borderId="7" xfId="26" applyFont="1" applyFill="1" applyBorder="1" applyAlignment="1">
      <alignment horizontal="left" vertical="center" wrapText="1" indent="1"/>
    </xf>
    <xf numFmtId="0" fontId="7" fillId="4" borderId="13" xfId="26" applyFont="1" applyFill="1" applyBorder="1" applyAlignment="1">
      <alignment horizontal="left" vertical="center" wrapText="1" indent="1"/>
    </xf>
    <xf numFmtId="0" fontId="7" fillId="4" borderId="14" xfId="26" applyFont="1" applyFill="1" applyBorder="1" applyAlignment="1">
      <alignment horizontal="left" vertical="center" wrapText="1" indent="1"/>
    </xf>
    <xf numFmtId="0" fontId="7" fillId="4" borderId="15" xfId="26" applyFont="1" applyFill="1" applyBorder="1" applyAlignment="1">
      <alignment horizontal="left" vertical="center" wrapText="1" indent="1"/>
    </xf>
    <xf numFmtId="0" fontId="7" fillId="4" borderId="16" xfId="26" applyFont="1" applyFill="1" applyBorder="1" applyAlignment="1">
      <alignment horizontal="left" vertical="center" wrapText="1" indent="1"/>
    </xf>
    <xf numFmtId="0" fontId="7" fillId="4" borderId="17" xfId="26" applyFont="1" applyFill="1" applyBorder="1" applyAlignment="1">
      <alignment horizontal="left" vertical="center" wrapText="1" indent="1"/>
    </xf>
    <xf numFmtId="9" fontId="7" fillId="0" borderId="0" xfId="0" applyNumberFormat="1" applyFont="1" applyFill="1" applyBorder="1" applyAlignment="1">
      <alignment vertical="center"/>
    </xf>
    <xf numFmtId="0" fontId="3" fillId="0" borderId="6" xfId="26" applyBorder="1"/>
    <xf numFmtId="0" fontId="3" fillId="0" borderId="6" xfId="26" applyFont="1" applyFill="1" applyBorder="1"/>
    <xf numFmtId="0" fontId="3" fillId="0" borderId="0" xfId="26" applyFont="1"/>
    <xf numFmtId="165" fontId="16" fillId="0" borderId="0" xfId="26" applyNumberFormat="1" applyFont="1" applyFill="1" applyBorder="1" applyAlignment="1">
      <alignment horizontal="left" vertical="center"/>
    </xf>
    <xf numFmtId="0" fontId="17" fillId="0" borderId="0" xfId="26" applyFont="1" applyFill="1" applyBorder="1" applyAlignment="1">
      <alignment horizontal="centerContinuous" vertical="center" shrinkToFit="1"/>
    </xf>
    <xf numFmtId="165" fontId="16" fillId="0" borderId="0" xfId="26" applyNumberFormat="1" applyFont="1" applyFill="1" applyBorder="1" applyAlignment="1">
      <alignment horizontal="centerContinuous" vertical="center" shrinkToFit="1"/>
    </xf>
    <xf numFmtId="0" fontId="18" fillId="0" borderId="0" xfId="26" applyFont="1" applyFill="1" applyBorder="1" applyAlignment="1">
      <alignment horizontal="centerContinuous" vertical="center" shrinkToFit="1"/>
    </xf>
    <xf numFmtId="0" fontId="3" fillId="0" borderId="0" xfId="26" applyFont="1" applyBorder="1"/>
    <xf numFmtId="0" fontId="15" fillId="0" borderId="0" xfId="26" applyFont="1" applyBorder="1"/>
    <xf numFmtId="0" fontId="6" fillId="0" borderId="0" xfId="26" applyFont="1" applyFill="1" applyBorder="1" applyAlignment="1">
      <alignment vertical="top"/>
    </xf>
    <xf numFmtId="0" fontId="3" fillId="0" borderId="0" xfId="26" applyFont="1" applyFill="1" applyBorder="1" applyAlignment="1">
      <alignment vertical="top"/>
    </xf>
    <xf numFmtId="165" fontId="3" fillId="0" borderId="0" xfId="26" applyNumberFormat="1" applyFont="1" applyFill="1" applyBorder="1" applyAlignment="1">
      <alignment horizontal="left" wrapText="1"/>
    </xf>
    <xf numFmtId="0" fontId="20" fillId="0" borderId="0" xfId="26" applyFont="1" applyFill="1" applyBorder="1" applyAlignment="1">
      <alignment horizontal="left" wrapText="1"/>
    </xf>
    <xf numFmtId="0" fontId="3" fillId="0" borderId="0" xfId="26" applyFont="1" applyBorder="1" applyAlignment="1"/>
    <xf numFmtId="14" fontId="3" fillId="0" borderId="0" xfId="26" applyNumberFormat="1" applyFont="1" applyFill="1" applyBorder="1" applyAlignment="1">
      <alignment horizontal="left" wrapText="1"/>
    </xf>
    <xf numFmtId="0" fontId="3" fillId="0" borderId="0" xfId="26" applyFont="1" applyFill="1" applyBorder="1" applyAlignment="1">
      <alignment wrapText="1"/>
    </xf>
    <xf numFmtId="0" fontId="21" fillId="2" borderId="0" xfId="26" applyFont="1" applyFill="1" applyBorder="1"/>
    <xf numFmtId="0" fontId="21" fillId="0" borderId="0" xfId="26" applyFont="1" applyFill="1" applyBorder="1" applyAlignment="1">
      <alignment wrapText="1"/>
    </xf>
    <xf numFmtId="0" fontId="21" fillId="2" borderId="0" xfId="26" applyFont="1" applyFill="1"/>
    <xf numFmtId="0" fontId="1" fillId="0" borderId="0" xfId="26" applyFont="1" applyFill="1" applyBorder="1" applyAlignment="1"/>
    <xf numFmtId="0" fontId="1" fillId="0" borderId="0" xfId="26" applyFont="1" applyBorder="1" applyAlignment="1"/>
    <xf numFmtId="0" fontId="1" fillId="0" borderId="0" xfId="26" applyFont="1" applyFill="1" applyBorder="1" applyAlignment="1">
      <alignment horizontal="left" vertical="top"/>
    </xf>
    <xf numFmtId="0" fontId="3" fillId="0" borderId="0" xfId="26" applyFont="1" applyFill="1" applyBorder="1" applyAlignment="1">
      <alignment horizontal="left" vertical="top"/>
    </xf>
    <xf numFmtId="0" fontId="22" fillId="0" borderId="0" xfId="26" applyFont="1" applyBorder="1" applyAlignment="1">
      <alignment wrapText="1"/>
    </xf>
    <xf numFmtId="0" fontId="21" fillId="0" borderId="0" xfId="26" applyFont="1"/>
    <xf numFmtId="0" fontId="6" fillId="0" borderId="0" xfId="26" applyFont="1" applyBorder="1" applyAlignment="1">
      <alignment vertical="top"/>
    </xf>
    <xf numFmtId="0" fontId="3" fillId="0" borderId="0" xfId="26" applyFont="1" applyBorder="1" applyAlignment="1">
      <alignment vertical="top" wrapText="1"/>
    </xf>
    <xf numFmtId="0" fontId="3" fillId="0" borderId="0" xfId="26" applyFont="1" applyBorder="1" applyAlignment="1">
      <alignment horizontal="left" vertical="top" wrapText="1"/>
    </xf>
    <xf numFmtId="0" fontId="3" fillId="0" borderId="0" xfId="26" applyFont="1" applyBorder="1" applyAlignment="1">
      <alignment horizontal="left" vertical="top"/>
    </xf>
    <xf numFmtId="0" fontId="3" fillId="0" borderId="0" xfId="26" applyFont="1" applyBorder="1" applyAlignment="1">
      <alignment vertical="top"/>
    </xf>
    <xf numFmtId="0" fontId="22" fillId="0" borderId="0" xfId="26" applyFont="1" applyFill="1" applyBorder="1" applyAlignment="1">
      <alignment vertical="top"/>
    </xf>
    <xf numFmtId="0" fontId="3" fillId="0" borderId="0" xfId="26" applyFont="1" applyFill="1" applyBorder="1" applyAlignment="1">
      <alignment vertical="top" wrapText="1"/>
    </xf>
    <xf numFmtId="0" fontId="22" fillId="0" borderId="0" xfId="26" applyFont="1" applyFill="1" applyBorder="1" applyAlignment="1"/>
    <xf numFmtId="0" fontId="3" fillId="0" borderId="0" xfId="26" applyNumberFormat="1" applyFont="1" applyBorder="1" applyAlignment="1">
      <alignment horizontal="left" wrapText="1"/>
    </xf>
    <xf numFmtId="0" fontId="3" fillId="0" borderId="0" xfId="26" applyNumberFormat="1" applyFont="1" applyBorder="1" applyAlignment="1"/>
    <xf numFmtId="0" fontId="3" fillId="0" borderId="0" xfId="26" applyFont="1" applyBorder="1" applyAlignment="1">
      <alignment horizontal="right" vertical="center"/>
    </xf>
    <xf numFmtId="0" fontId="7" fillId="0" borderId="0" xfId="26" applyFont="1" applyBorder="1"/>
    <xf numFmtId="0" fontId="23" fillId="0" borderId="0" xfId="20" applyFont="1" applyBorder="1" applyAlignment="1" applyProtection="1">
      <alignment horizontal="left" indent="10"/>
    </xf>
    <xf numFmtId="0" fontId="3" fillId="0" borderId="0" xfId="26" applyBorder="1" applyAlignment="1">
      <alignment horizontal="left"/>
    </xf>
    <xf numFmtId="0" fontId="3" fillId="0" borderId="0" xfId="26" applyFont="1" applyBorder="1" applyAlignment="1">
      <alignment horizontal="left"/>
    </xf>
    <xf numFmtId="0" fontId="22" fillId="0" borderId="0" xfId="26" applyFont="1" applyBorder="1" applyAlignment="1">
      <alignment horizontal="left"/>
    </xf>
    <xf numFmtId="0" fontId="3" fillId="0" borderId="0" xfId="26" applyFont="1" applyAlignment="1">
      <alignment horizontal="left" vertical="top" wrapText="1"/>
    </xf>
    <xf numFmtId="0" fontId="9" fillId="0" borderId="0" xfId="26" applyFont="1" applyBorder="1"/>
    <xf numFmtId="0" fontId="24" fillId="0" borderId="0" xfId="26" applyFont="1" applyBorder="1"/>
    <xf numFmtId="0" fontId="6" fillId="0" borderId="0" xfId="26" applyFont="1" applyBorder="1" applyAlignment="1">
      <alignment horizontal="left" vertical="top" wrapText="1"/>
    </xf>
    <xf numFmtId="0" fontId="3" fillId="0" borderId="0" xfId="41" applyFont="1" applyBorder="1" applyAlignment="1">
      <alignment horizontal="left" vertical="top" wrapText="1"/>
    </xf>
    <xf numFmtId="0" fontId="26" fillId="0" borderId="0" xfId="20" applyFont="1" applyAlignment="1" applyProtection="1">
      <alignment horizontal="left" indent="10"/>
    </xf>
    <xf numFmtId="0" fontId="26" fillId="0" borderId="0" xfId="19" applyFont="1" applyAlignment="1" applyProtection="1">
      <alignment horizontal="center"/>
    </xf>
    <xf numFmtId="0" fontId="23" fillId="0" borderId="0" xfId="41" applyFont="1" applyBorder="1" applyAlignment="1">
      <alignment horizontal="left" vertical="top" wrapText="1" indent="2"/>
    </xf>
    <xf numFmtId="0" fontId="13" fillId="0" borderId="0" xfId="19" applyAlignment="1" applyProtection="1">
      <alignment horizontal="left" indent="3"/>
    </xf>
    <xf numFmtId="0" fontId="23" fillId="0" borderId="0" xfId="26" applyFont="1" applyAlignment="1">
      <alignment horizontal="left" vertical="top" wrapText="1" indent="2"/>
    </xf>
    <xf numFmtId="0" fontId="3" fillId="0" borderId="0" xfId="26" applyAlignment="1"/>
    <xf numFmtId="0" fontId="7" fillId="0" borderId="0" xfId="26" applyFont="1" applyBorder="1" applyAlignment="1">
      <alignment horizontal="left"/>
    </xf>
    <xf numFmtId="0" fontId="1" fillId="0" borderId="0" xfId="0" applyFont="1" applyFill="1" applyBorder="1"/>
    <xf numFmtId="0" fontId="46" fillId="0" borderId="19" xfId="0" applyFont="1" applyBorder="1" applyAlignment="1">
      <alignment horizontal="center" vertical="center" wrapText="1"/>
    </xf>
    <xf numFmtId="0" fontId="4" fillId="0" borderId="0" xfId="0" applyFont="1" applyFill="1" applyBorder="1" applyAlignment="1">
      <alignment horizontal="right" vertical="center"/>
    </xf>
    <xf numFmtId="0" fontId="1" fillId="0" borderId="0" xfId="35" applyFont="1" applyFill="1"/>
    <xf numFmtId="179" fontId="1" fillId="0" borderId="0" xfId="35" applyNumberFormat="1" applyFont="1" applyFill="1"/>
    <xf numFmtId="0" fontId="38" fillId="0" borderId="0" xfId="35" applyFill="1" applyAlignment="1">
      <alignment horizontal="left" vertical="center" wrapText="1"/>
    </xf>
    <xf numFmtId="0" fontId="5" fillId="0" borderId="0" xfId="35" applyFont="1" applyFill="1" applyAlignment="1">
      <alignment horizontal="left" vertical="center" wrapText="1"/>
    </xf>
    <xf numFmtId="0" fontId="4" fillId="0" borderId="0" xfId="35" applyFont="1" applyFill="1" applyAlignment="1">
      <alignment horizontal="right" vertical="center"/>
    </xf>
    <xf numFmtId="0" fontId="4" fillId="0" borderId="20" xfId="35" applyNumberFormat="1" applyFont="1" applyFill="1" applyBorder="1" applyAlignment="1">
      <alignment horizontal="left" vertical="center"/>
    </xf>
    <xf numFmtId="164" fontId="1" fillId="0" borderId="21" xfId="35" applyNumberFormat="1" applyFont="1" applyFill="1" applyBorder="1" applyAlignment="1">
      <alignment horizontal="right"/>
    </xf>
    <xf numFmtId="164" fontId="1" fillId="0" borderId="0" xfId="35" applyNumberFormat="1" applyFont="1" applyFill="1" applyBorder="1" applyAlignment="1">
      <alignment horizontal="right"/>
    </xf>
    <xf numFmtId="164" fontId="1" fillId="0" borderId="4" xfId="35" applyNumberFormat="1" applyFont="1" applyFill="1" applyBorder="1" applyAlignment="1">
      <alignment horizontal="right"/>
    </xf>
    <xf numFmtId="164" fontId="1" fillId="0" borderId="20" xfId="35" applyNumberFormat="1" applyFont="1" applyFill="1" applyBorder="1" applyAlignment="1">
      <alignment horizontal="right"/>
    </xf>
    <xf numFmtId="3" fontId="1" fillId="0" borderId="0" xfId="35" applyNumberFormat="1" applyFont="1" applyFill="1"/>
    <xf numFmtId="3" fontId="2" fillId="0" borderId="19" xfId="35" applyNumberFormat="1" applyFont="1" applyFill="1" applyBorder="1" applyAlignment="1">
      <alignment horizontal="center" vertical="center" wrapText="1"/>
    </xf>
    <xf numFmtId="3" fontId="2" fillId="0" borderId="22" xfId="35" applyNumberFormat="1" applyFont="1" applyFill="1" applyBorder="1" applyAlignment="1">
      <alignment horizontal="center" vertical="center" wrapText="1"/>
    </xf>
    <xf numFmtId="0" fontId="3" fillId="0" borderId="6" xfId="35" applyFont="1" applyFill="1" applyBorder="1" applyAlignment="1">
      <alignment horizontal="right" vertical="center"/>
    </xf>
    <xf numFmtId="0" fontId="1" fillId="0" borderId="6" xfId="35" applyFont="1" applyFill="1" applyBorder="1"/>
    <xf numFmtId="0" fontId="3" fillId="0" borderId="6" xfId="34" applyFont="1" applyFill="1" applyBorder="1" applyAlignment="1">
      <alignment horizontal="right" vertical="center"/>
    </xf>
    <xf numFmtId="0" fontId="37" fillId="0" borderId="0" xfId="22" applyAlignment="1" applyProtection="1">
      <alignment vertical="top" wrapText="1"/>
    </xf>
    <xf numFmtId="181" fontId="6" fillId="0" borderId="0" xfId="32" applyNumberFormat="1" applyFont="1" applyFill="1" applyBorder="1" applyAlignment="1">
      <alignment horizontal="center" vertical="center"/>
    </xf>
    <xf numFmtId="0" fontId="15" fillId="0" borderId="0" xfId="32" applyFont="1" applyBorder="1"/>
    <xf numFmtId="0" fontId="31" fillId="2" borderId="0" xfId="32" applyFont="1" applyFill="1" applyBorder="1" applyAlignment="1">
      <alignment horizontal="center" vertical="top"/>
    </xf>
    <xf numFmtId="181" fontId="9" fillId="2" borderId="0" xfId="32" applyNumberFormat="1" applyFont="1" applyFill="1" applyBorder="1" applyAlignment="1">
      <alignment horizontal="center" vertical="center"/>
    </xf>
    <xf numFmtId="181" fontId="32" fillId="2" borderId="0" xfId="32" applyNumberFormat="1" applyFont="1" applyFill="1" applyBorder="1" applyAlignment="1">
      <alignment horizontal="left" vertical="center"/>
    </xf>
    <xf numFmtId="0" fontId="7" fillId="0" borderId="0" xfId="32" applyFont="1" applyBorder="1"/>
    <xf numFmtId="0" fontId="7" fillId="0" borderId="52" xfId="32" applyFont="1" applyBorder="1"/>
    <xf numFmtId="0" fontId="3" fillId="5" borderId="0" xfId="29" applyFill="1"/>
    <xf numFmtId="0" fontId="3" fillId="5" borderId="0" xfId="29" applyFill="1" applyBorder="1"/>
    <xf numFmtId="0" fontId="40" fillId="5" borderId="0" xfId="22" applyFont="1" applyFill="1" applyBorder="1" applyAlignment="1" applyProtection="1">
      <alignment horizontal="left" indent="1"/>
    </xf>
    <xf numFmtId="0" fontId="3" fillId="5" borderId="0" xfId="29" applyFont="1" applyFill="1" applyBorder="1"/>
    <xf numFmtId="0" fontId="3" fillId="5" borderId="0" xfId="29" applyFill="1" applyBorder="1" applyAlignment="1">
      <alignment horizontal="center"/>
    </xf>
    <xf numFmtId="0" fontId="6" fillId="5" borderId="0" xfId="29" applyFont="1" applyFill="1" applyBorder="1"/>
    <xf numFmtId="0" fontId="9" fillId="5" borderId="0" xfId="29" applyFont="1" applyFill="1" applyBorder="1" applyAlignment="1">
      <alignment horizontal="left"/>
    </xf>
    <xf numFmtId="0" fontId="8" fillId="5" borderId="0" xfId="29" applyFont="1" applyFill="1" applyBorder="1" applyAlignment="1">
      <alignment horizontal="left"/>
    </xf>
    <xf numFmtId="0" fontId="7" fillId="5" borderId="0" xfId="29" applyFont="1" applyFill="1" applyBorder="1"/>
    <xf numFmtId="14" fontId="1" fillId="5" borderId="0" xfId="28" applyNumberFormat="1" applyFont="1" applyFill="1" applyBorder="1" applyAlignment="1">
      <alignment horizontal="right"/>
    </xf>
    <xf numFmtId="0" fontId="3" fillId="5" borderId="0" xfId="29" applyFont="1" applyFill="1" applyBorder="1" applyAlignment="1">
      <alignment horizontal="right" vertical="center"/>
    </xf>
    <xf numFmtId="0" fontId="46" fillId="5" borderId="6" xfId="28" applyFont="1" applyFill="1" applyBorder="1" applyAlignment="1">
      <alignment horizontal="right" vertical="center"/>
    </xf>
    <xf numFmtId="0" fontId="3" fillId="5" borderId="6" xfId="29" applyFont="1" applyFill="1" applyBorder="1" applyAlignment="1">
      <alignment horizontal="right" vertical="center"/>
    </xf>
    <xf numFmtId="0" fontId="7" fillId="5" borderId="6" xfId="29" applyFont="1" applyFill="1" applyBorder="1"/>
    <xf numFmtId="0" fontId="3" fillId="0" borderId="6" xfId="37" applyFont="1" applyBorder="1" applyAlignment="1">
      <alignment horizontal="right" vertical="center"/>
    </xf>
    <xf numFmtId="0" fontId="7" fillId="0" borderId="6" xfId="37" applyFont="1" applyBorder="1"/>
    <xf numFmtId="0" fontId="7" fillId="0" borderId="0" xfId="37" applyFont="1" applyBorder="1"/>
    <xf numFmtId="0" fontId="7" fillId="0" borderId="0" xfId="37" applyFont="1" applyBorder="1" applyAlignment="1">
      <alignment horizontal="left"/>
    </xf>
    <xf numFmtId="0" fontId="7" fillId="0" borderId="0" xfId="41" applyFont="1" applyBorder="1" applyAlignment="1">
      <alignment horizontal="left"/>
    </xf>
    <xf numFmtId="0" fontId="7" fillId="0" borderId="0" xfId="41" applyFont="1" applyAlignment="1">
      <alignment horizontal="left"/>
    </xf>
    <xf numFmtId="0" fontId="9" fillId="0" borderId="0" xfId="41" applyFont="1" applyFill="1" applyAlignment="1"/>
    <xf numFmtId="0" fontId="3" fillId="0" borderId="0" xfId="40" applyFont="1" applyAlignment="1"/>
    <xf numFmtId="0" fontId="6" fillId="0" borderId="0" xfId="40" applyFont="1" applyAlignment="1">
      <alignment horizontal="left"/>
    </xf>
    <xf numFmtId="0" fontId="6" fillId="0" borderId="0" xfId="40" applyFont="1" applyAlignment="1">
      <alignment horizontal="right"/>
    </xf>
    <xf numFmtId="0" fontId="3" fillId="0" borderId="0" xfId="37" applyFont="1" applyFill="1" applyBorder="1" applyAlignment="1">
      <alignment horizontal="left"/>
    </xf>
    <xf numFmtId="0" fontId="6" fillId="0" borderId="0" xfId="40" applyFont="1" applyFill="1" applyAlignment="1">
      <alignment horizontal="left"/>
    </xf>
    <xf numFmtId="0" fontId="3" fillId="0" borderId="0" xfId="40" applyFont="1" applyFill="1" applyBorder="1" applyAlignment="1">
      <alignment horizontal="left"/>
    </xf>
    <xf numFmtId="0" fontId="13" fillId="0" borderId="0" xfId="40" applyFont="1" applyFill="1" applyBorder="1" applyAlignment="1">
      <alignment horizontal="right"/>
    </xf>
    <xf numFmtId="0" fontId="3" fillId="0" borderId="0" xfId="40" applyFont="1" applyBorder="1" applyAlignment="1">
      <alignment horizontal="left"/>
    </xf>
    <xf numFmtId="0" fontId="3" fillId="0" borderId="0" xfId="40" applyFont="1" applyBorder="1" applyAlignment="1"/>
    <xf numFmtId="0" fontId="3" fillId="0" borderId="0" xfId="37" applyFont="1" applyBorder="1" applyAlignment="1">
      <alignment horizontal="left"/>
    </xf>
    <xf numFmtId="0" fontId="20" fillId="0" borderId="0" xfId="40" applyFont="1" applyBorder="1" applyAlignment="1"/>
    <xf numFmtId="49" fontId="3" fillId="0" borderId="0" xfId="40" applyNumberFormat="1" applyFont="1" applyBorder="1" applyAlignment="1">
      <alignment horizontal="left"/>
    </xf>
    <xf numFmtId="0" fontId="3" fillId="0" borderId="0" xfId="40" applyFont="1" applyBorder="1" applyAlignment="1">
      <alignment horizontal="center"/>
    </xf>
    <xf numFmtId="0" fontId="3" fillId="0" borderId="0" xfId="40" applyFont="1" applyBorder="1"/>
    <xf numFmtId="0" fontId="20" fillId="0" borderId="0" xfId="40" applyFont="1" applyBorder="1" applyAlignment="1">
      <alignment horizontal="left"/>
    </xf>
    <xf numFmtId="0" fontId="3" fillId="0" borderId="0" xfId="40" applyFont="1" applyBorder="1" applyAlignment="1">
      <alignment horizontal="center" wrapText="1"/>
    </xf>
    <xf numFmtId="0" fontId="3" fillId="0" borderId="0" xfId="40" applyFont="1" applyBorder="1" applyAlignment="1">
      <alignment horizontal="left" wrapText="1"/>
    </xf>
    <xf numFmtId="0" fontId="20" fillId="0" borderId="0" xfId="40" applyFont="1" applyBorder="1" applyAlignment="1">
      <alignment wrapText="1"/>
    </xf>
    <xf numFmtId="0" fontId="7" fillId="0" borderId="0" xfId="40" applyFont="1" applyBorder="1" applyAlignment="1">
      <alignment horizontal="center" wrapText="1"/>
    </xf>
    <xf numFmtId="0" fontId="7" fillId="0" borderId="0" xfId="40" applyFont="1" applyBorder="1" applyAlignment="1">
      <alignment horizontal="left" wrapText="1"/>
    </xf>
    <xf numFmtId="0" fontId="11" fillId="0" borderId="0" xfId="40" applyFont="1" applyBorder="1" applyAlignment="1">
      <alignment horizontal="left" wrapText="1"/>
    </xf>
    <xf numFmtId="0" fontId="34" fillId="0" borderId="0" xfId="20" applyFont="1" applyBorder="1" applyAlignment="1" applyProtection="1">
      <alignment horizontal="left" indent="10"/>
    </xf>
    <xf numFmtId="0" fontId="34" fillId="0" borderId="0" xfId="20" applyFont="1" applyBorder="1" applyAlignment="1" applyProtection="1">
      <alignment horizontal="left"/>
    </xf>
    <xf numFmtId="0" fontId="34" fillId="0" borderId="0" xfId="20" applyFont="1" applyAlignment="1" applyProtection="1">
      <alignment horizontal="left" indent="10"/>
    </xf>
    <xf numFmtId="0" fontId="7" fillId="0" borderId="0" xfId="41" applyFont="1" applyBorder="1" applyAlignment="1">
      <alignment horizontal="left" indent="10"/>
    </xf>
    <xf numFmtId="0" fontId="1" fillId="0" borderId="22" xfId="35" applyFont="1" applyFill="1" applyBorder="1" applyAlignment="1">
      <alignment horizontal="center" vertical="center" wrapText="1"/>
    </xf>
    <xf numFmtId="0" fontId="1" fillId="0" borderId="3" xfId="35" applyFont="1" applyFill="1" applyBorder="1" applyAlignment="1">
      <alignment horizontal="center" vertical="center" wrapText="1"/>
    </xf>
    <xf numFmtId="0" fontId="49" fillId="0" borderId="0" xfId="38" applyFont="1" applyAlignment="1">
      <alignment vertical="top"/>
    </xf>
    <xf numFmtId="0" fontId="38" fillId="0" borderId="0" xfId="38"/>
    <xf numFmtId="0" fontId="50" fillId="0" borderId="0" xfId="38" applyFont="1" applyAlignment="1">
      <alignment vertical="top"/>
    </xf>
    <xf numFmtId="164" fontId="1" fillId="0" borderId="18" xfId="35" applyNumberFormat="1" applyFont="1" applyFill="1" applyBorder="1" applyAlignment="1">
      <alignment horizontal="right"/>
    </xf>
    <xf numFmtId="164" fontId="1" fillId="0" borderId="24" xfId="35" applyNumberFormat="1" applyFont="1" applyFill="1" applyBorder="1" applyAlignment="1">
      <alignment horizontal="right"/>
    </xf>
    <xf numFmtId="0" fontId="0" fillId="0" borderId="0" xfId="0" applyFill="1"/>
    <xf numFmtId="0" fontId="0" fillId="0" borderId="0" xfId="0" applyBorder="1"/>
    <xf numFmtId="0" fontId="0" fillId="0" borderId="0" xfId="0" applyFill="1" applyBorder="1"/>
    <xf numFmtId="0" fontId="46" fillId="0" borderId="0" xfId="0" applyFont="1"/>
    <xf numFmtId="0" fontId="46" fillId="0" borderId="0" xfId="0" applyFont="1" applyAlignment="1">
      <alignment horizontal="left"/>
    </xf>
    <xf numFmtId="0" fontId="46" fillId="0" borderId="0" xfId="0" applyFont="1" applyAlignment="1">
      <alignment horizontal="center"/>
    </xf>
    <xf numFmtId="183" fontId="52" fillId="7" borderId="56" xfId="0" applyNumberFormat="1" applyFont="1" applyFill="1" applyBorder="1" applyAlignment="1">
      <alignment horizontal="right" vertical="center"/>
    </xf>
    <xf numFmtId="4" fontId="52" fillId="7" borderId="56" xfId="0" applyNumberFormat="1" applyFont="1" applyFill="1" applyBorder="1" applyAlignment="1">
      <alignment horizontal="right" vertical="center"/>
    </xf>
    <xf numFmtId="4" fontId="52" fillId="7" borderId="57" xfId="0" applyNumberFormat="1" applyFont="1" applyFill="1" applyBorder="1" applyAlignment="1">
      <alignment horizontal="right" vertical="center"/>
    </xf>
    <xf numFmtId="0" fontId="52" fillId="7" borderId="57" xfId="0" applyFont="1" applyFill="1" applyBorder="1" applyAlignment="1">
      <alignment horizontal="right" vertical="center"/>
    </xf>
    <xf numFmtId="0" fontId="52" fillId="7" borderId="56" xfId="0" applyFont="1" applyFill="1" applyBorder="1" applyAlignment="1">
      <alignment horizontal="right" vertical="center"/>
    </xf>
    <xf numFmtId="0" fontId="0" fillId="0" borderId="0" xfId="0"/>
    <xf numFmtId="0" fontId="54" fillId="8" borderId="58" xfId="0" applyFont="1" applyFill="1" applyBorder="1" applyAlignment="1">
      <alignment horizontal="left" vertical="center" wrapText="1"/>
    </xf>
    <xf numFmtId="178" fontId="53" fillId="7" borderId="58" xfId="0" applyNumberFormat="1" applyFont="1" applyFill="1" applyBorder="1" applyAlignment="1">
      <alignment horizontal="right" vertical="center" wrapText="1"/>
    </xf>
    <xf numFmtId="178" fontId="53" fillId="7" borderId="59" xfId="0" applyNumberFormat="1" applyFont="1" applyFill="1" applyBorder="1" applyAlignment="1">
      <alignment horizontal="right" vertical="center" wrapText="1"/>
    </xf>
    <xf numFmtId="0" fontId="50" fillId="0" borderId="0" xfId="0" applyFont="1" applyAlignment="1">
      <alignment vertical="top"/>
    </xf>
    <xf numFmtId="0" fontId="51" fillId="6" borderId="53" xfId="0" applyFont="1" applyFill="1" applyBorder="1" applyAlignment="1">
      <alignment horizontal="left" vertical="top"/>
    </xf>
    <xf numFmtId="0" fontId="51" fillId="6" borderId="54" xfId="0" applyFont="1" applyFill="1" applyBorder="1" applyAlignment="1">
      <alignment horizontal="left" vertical="top"/>
    </xf>
    <xf numFmtId="0" fontId="7" fillId="0" borderId="6" xfId="26" applyFont="1" applyBorder="1"/>
    <xf numFmtId="0" fontId="3" fillId="0" borderId="6" xfId="26" applyFont="1" applyBorder="1" applyAlignment="1">
      <alignment horizontal="right" vertical="center"/>
    </xf>
    <xf numFmtId="0" fontId="46" fillId="0" borderId="0" xfId="0" applyFont="1" applyAlignment="1">
      <alignment horizontal="center" vertical="center"/>
    </xf>
    <xf numFmtId="0" fontId="46" fillId="0" borderId="0" xfId="0" applyFont="1" applyBorder="1" applyAlignment="1">
      <alignment horizontal="left" vertical="center"/>
    </xf>
    <xf numFmtId="0" fontId="0" fillId="0" borderId="0" xfId="0" applyBorder="1" applyAlignment="1">
      <alignment horizontal="center" wrapText="1"/>
    </xf>
    <xf numFmtId="0" fontId="0" fillId="0" borderId="0" xfId="0" applyBorder="1" applyAlignment="1">
      <alignment wrapText="1"/>
    </xf>
    <xf numFmtId="0" fontId="0" fillId="0" borderId="0" xfId="0" applyBorder="1" applyAlignment="1">
      <alignment horizontal="center"/>
    </xf>
    <xf numFmtId="0" fontId="55" fillId="0" borderId="6" xfId="0" applyFont="1" applyFill="1" applyBorder="1" applyAlignment="1">
      <alignment horizontal="right" vertical="center"/>
    </xf>
    <xf numFmtId="0" fontId="46" fillId="0" borderId="60" xfId="0" applyFont="1" applyFill="1" applyBorder="1" applyAlignment="1">
      <alignment horizontal="center" vertical="center"/>
    </xf>
    <xf numFmtId="0" fontId="46" fillId="0" borderId="60" xfId="0" applyFont="1" applyFill="1" applyBorder="1" applyAlignment="1">
      <alignment horizontal="left" vertical="center"/>
    </xf>
    <xf numFmtId="0" fontId="0" fillId="0" borderId="60" xfId="0" applyFill="1" applyBorder="1" applyAlignment="1">
      <alignment horizontal="center" wrapText="1"/>
    </xf>
    <xf numFmtId="0" fontId="0" fillId="0" borderId="60" xfId="0" applyFill="1" applyBorder="1" applyAlignment="1">
      <alignment wrapText="1"/>
    </xf>
    <xf numFmtId="0" fontId="0" fillId="0" borderId="60" xfId="0" applyFill="1" applyBorder="1" applyAlignment="1">
      <alignment horizontal="center"/>
    </xf>
    <xf numFmtId="0" fontId="56" fillId="0" borderId="0" xfId="0" applyFont="1" applyBorder="1"/>
    <xf numFmtId="0" fontId="57" fillId="0" borderId="0" xfId="0" applyFont="1" applyFill="1" applyAlignment="1">
      <alignment horizontal="left" vertical="center"/>
    </xf>
    <xf numFmtId="0" fontId="57" fillId="0" borderId="0" xfId="0" applyFont="1" applyFill="1" applyBorder="1" applyAlignment="1">
      <alignment horizontal="left" vertical="center"/>
    </xf>
    <xf numFmtId="0" fontId="55" fillId="0" borderId="0" xfId="0" applyFont="1" applyBorder="1"/>
    <xf numFmtId="0" fontId="55" fillId="0" borderId="0" xfId="0" applyFont="1"/>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47" fillId="9" borderId="32" xfId="0" applyFont="1" applyFill="1" applyBorder="1" applyAlignment="1">
      <alignment horizontal="left" vertical="center" indent="1"/>
    </xf>
    <xf numFmtId="0" fontId="47" fillId="9" borderId="32" xfId="0" applyFont="1" applyFill="1" applyBorder="1" applyAlignment="1">
      <alignment vertical="center"/>
    </xf>
    <xf numFmtId="0" fontId="47" fillId="9" borderId="33" xfId="0" applyFont="1" applyFill="1" applyBorder="1" applyAlignment="1">
      <alignment vertical="center"/>
    </xf>
    <xf numFmtId="0" fontId="1" fillId="0" borderId="26" xfId="0" applyFont="1" applyFill="1" applyBorder="1" applyAlignment="1">
      <alignment horizontal="center"/>
    </xf>
    <xf numFmtId="164" fontId="1" fillId="0" borderId="34" xfId="0" applyNumberFormat="1" applyFont="1" applyFill="1" applyBorder="1" applyAlignment="1">
      <alignment horizontal="left"/>
    </xf>
    <xf numFmtId="0" fontId="1" fillId="0" borderId="35" xfId="0" applyFont="1" applyFill="1" applyBorder="1" applyAlignment="1">
      <alignment horizontal="center"/>
    </xf>
    <xf numFmtId="164" fontId="1" fillId="0" borderId="36" xfId="0" applyNumberFormat="1" applyFont="1" applyFill="1" applyBorder="1" applyAlignment="1">
      <alignment horizontal="left"/>
    </xf>
    <xf numFmtId="0" fontId="1" fillId="9" borderId="35" xfId="0" applyFont="1" applyFill="1" applyBorder="1" applyAlignment="1">
      <alignment horizontal="center"/>
    </xf>
    <xf numFmtId="164" fontId="1" fillId="9" borderId="36" xfId="0" applyNumberFormat="1" applyFont="1" applyFill="1" applyBorder="1" applyAlignment="1">
      <alignment horizontal="left"/>
    </xf>
    <xf numFmtId="0" fontId="1" fillId="5" borderId="26" xfId="0" applyFont="1" applyFill="1" applyBorder="1" applyAlignment="1">
      <alignment horizontal="center"/>
    </xf>
    <xf numFmtId="164" fontId="1" fillId="5" borderId="34" xfId="0" applyNumberFormat="1" applyFont="1" applyFill="1" applyBorder="1" applyAlignment="1">
      <alignment horizontal="left"/>
    </xf>
    <xf numFmtId="0" fontId="1" fillId="5" borderId="35" xfId="0" applyFont="1" applyFill="1" applyBorder="1" applyAlignment="1">
      <alignment horizontal="center"/>
    </xf>
    <xf numFmtId="164" fontId="1" fillId="5" borderId="36" xfId="0" applyNumberFormat="1" applyFont="1" applyFill="1" applyBorder="1" applyAlignment="1">
      <alignment horizontal="left"/>
    </xf>
    <xf numFmtId="0" fontId="46" fillId="5" borderId="37" xfId="0" applyFont="1" applyFill="1" applyBorder="1" applyAlignment="1">
      <alignment horizontal="center" vertical="center" wrapText="1"/>
    </xf>
    <xf numFmtId="0" fontId="46" fillId="5" borderId="35" xfId="0" applyFont="1" applyFill="1" applyBorder="1" applyAlignment="1">
      <alignment horizontal="left" vertical="center" wrapText="1"/>
    </xf>
    <xf numFmtId="0" fontId="1" fillId="5" borderId="35" xfId="0" applyFont="1" applyFill="1" applyBorder="1" applyAlignment="1">
      <alignment horizontal="center" vertical="center"/>
    </xf>
    <xf numFmtId="164" fontId="1" fillId="5" borderId="36" xfId="0" applyNumberFormat="1" applyFont="1" applyFill="1" applyBorder="1" applyAlignment="1">
      <alignment horizontal="left" vertical="center"/>
    </xf>
    <xf numFmtId="0" fontId="46" fillId="5" borderId="2" xfId="0" applyFont="1" applyFill="1" applyBorder="1" applyAlignment="1">
      <alignment horizontal="center" vertical="center"/>
    </xf>
    <xf numFmtId="0" fontId="46" fillId="5" borderId="35" xfId="0" applyFont="1" applyFill="1" applyBorder="1" applyAlignment="1">
      <alignment horizontal="left" vertical="center"/>
    </xf>
    <xf numFmtId="0" fontId="58" fillId="0" borderId="20" xfId="0" applyNumberFormat="1" applyFont="1" applyFill="1" applyBorder="1" applyAlignment="1">
      <alignment horizontal="left" vertical="center"/>
    </xf>
    <xf numFmtId="0" fontId="46" fillId="0" borderId="20" xfId="0" applyFont="1" applyFill="1" applyBorder="1" applyAlignment="1">
      <alignment horizontal="left" vertical="center"/>
    </xf>
    <xf numFmtId="0" fontId="46" fillId="0" borderId="20" xfId="0" applyNumberFormat="1" applyFont="1" applyFill="1" applyBorder="1" applyAlignment="1">
      <alignment horizontal="left" vertical="center"/>
    </xf>
    <xf numFmtId="0" fontId="0" fillId="0" borderId="20" xfId="0" applyFill="1" applyBorder="1" applyAlignment="1">
      <alignment horizontal="center" wrapText="1"/>
    </xf>
    <xf numFmtId="0" fontId="58" fillId="0" borderId="20" xfId="0" applyFont="1" applyFill="1" applyBorder="1" applyAlignment="1">
      <alignment horizontal="right" vertical="center"/>
    </xf>
    <xf numFmtId="0" fontId="46" fillId="0" borderId="0" xfId="0" applyFont="1" applyAlignment="1">
      <alignment horizontal="left" vertical="center"/>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49" fontId="40" fillId="0" borderId="0" xfId="22" applyNumberFormat="1" applyFont="1" applyFill="1" applyBorder="1" applyAlignment="1" applyProtection="1">
      <alignment horizontal="left"/>
    </xf>
    <xf numFmtId="0" fontId="4" fillId="0" borderId="0" xfId="0" applyNumberFormat="1" applyFont="1" applyFill="1" applyBorder="1" applyAlignment="1">
      <alignment horizontal="left" vertical="center"/>
    </xf>
    <xf numFmtId="0" fontId="1" fillId="0" borderId="4" xfId="35" applyFont="1" applyFill="1" applyBorder="1" applyAlignment="1">
      <alignment wrapText="1"/>
    </xf>
    <xf numFmtId="0" fontId="1" fillId="0" borderId="21" xfId="35" applyFont="1" applyFill="1" applyBorder="1" applyAlignment="1">
      <alignment wrapText="1"/>
    </xf>
    <xf numFmtId="0" fontId="59" fillId="7" borderId="58" xfId="0" applyFont="1" applyFill="1" applyBorder="1" applyAlignment="1">
      <alignment horizontal="left" vertical="center" wrapText="1"/>
    </xf>
    <xf numFmtId="0" fontId="54" fillId="8" borderId="61" xfId="0" applyFont="1" applyFill="1" applyBorder="1" applyAlignment="1">
      <alignment horizontal="left" vertical="center" wrapText="1"/>
    </xf>
    <xf numFmtId="179" fontId="1" fillId="0" borderId="20" xfId="35" applyNumberFormat="1" applyFont="1" applyFill="1" applyBorder="1" applyAlignment="1">
      <alignment horizontal="right"/>
    </xf>
    <xf numFmtId="179" fontId="1" fillId="0" borderId="0" xfId="35" applyNumberFormat="1" applyFont="1" applyFill="1" applyBorder="1" applyAlignment="1">
      <alignment horizontal="right"/>
    </xf>
    <xf numFmtId="179" fontId="1" fillId="0" borderId="18" xfId="35" applyNumberFormat="1" applyFont="1" applyFill="1" applyBorder="1" applyAlignment="1">
      <alignment horizontal="right"/>
    </xf>
    <xf numFmtId="179" fontId="1" fillId="0" borderId="5" xfId="35" applyNumberFormat="1" applyFont="1" applyFill="1" applyBorder="1"/>
    <xf numFmtId="179" fontId="1" fillId="0" borderId="38" xfId="35" applyNumberFormat="1" applyFont="1" applyFill="1" applyBorder="1"/>
    <xf numFmtId="179" fontId="1" fillId="0" borderId="39" xfId="35" applyNumberFormat="1" applyFont="1" applyFill="1" applyBorder="1"/>
    <xf numFmtId="0" fontId="1" fillId="0" borderId="4" xfId="35" applyFont="1" applyFill="1" applyBorder="1" applyAlignment="1">
      <alignment horizontal="left" wrapText="1"/>
    </xf>
    <xf numFmtId="0" fontId="1" fillId="0" borderId="21" xfId="35" applyFont="1" applyFill="1" applyBorder="1" applyAlignment="1">
      <alignment horizontal="left" wrapText="1" indent="1"/>
    </xf>
    <xf numFmtId="0" fontId="1" fillId="0" borderId="21" xfId="35" applyFont="1" applyFill="1" applyBorder="1" applyAlignment="1">
      <alignment horizontal="left" wrapText="1" indent="2"/>
    </xf>
    <xf numFmtId="0" fontId="1" fillId="0" borderId="0" xfId="35" applyFont="1" applyFill="1" applyBorder="1"/>
    <xf numFmtId="3" fontId="2" fillId="5" borderId="40" xfId="35" applyNumberFormat="1" applyFont="1" applyFill="1" applyBorder="1" applyAlignment="1">
      <alignment horizontal="center" vertical="center" wrapText="1"/>
    </xf>
    <xf numFmtId="0" fontId="1" fillId="0" borderId="41" xfId="0" applyFont="1" applyFill="1" applyBorder="1" applyAlignment="1">
      <alignment horizontal="left" wrapText="1"/>
    </xf>
    <xf numFmtId="0" fontId="0" fillId="0" borderId="0" xfId="0" applyAlignment="1">
      <alignment horizontal="right"/>
    </xf>
    <xf numFmtId="0" fontId="46" fillId="0" borderId="0" xfId="0" applyFont="1" applyFill="1"/>
    <xf numFmtId="0" fontId="52" fillId="0" borderId="0" xfId="0" applyFont="1" applyFill="1" applyBorder="1" applyAlignment="1">
      <alignment vertical="top" wrapText="1"/>
    </xf>
    <xf numFmtId="178" fontId="0" fillId="0" borderId="0" xfId="0" applyNumberFormat="1"/>
    <xf numFmtId="179" fontId="0" fillId="0" borderId="0" xfId="0" applyNumberFormat="1"/>
    <xf numFmtId="164" fontId="1" fillId="0" borderId="20" xfId="0" applyNumberFormat="1" applyFont="1" applyFill="1" applyBorder="1" applyAlignment="1">
      <alignment horizontal="right" wrapText="1"/>
    </xf>
    <xf numFmtId="164" fontId="1" fillId="0" borderId="20" xfId="0" applyNumberFormat="1" applyFont="1" applyFill="1" applyBorder="1" applyAlignment="1">
      <alignment horizontal="right"/>
    </xf>
    <xf numFmtId="180" fontId="1" fillId="0" borderId="20" xfId="0" applyNumberFormat="1" applyFont="1" applyFill="1" applyBorder="1" applyAlignment="1">
      <alignment horizontal="right"/>
    </xf>
    <xf numFmtId="164" fontId="1" fillId="0" borderId="0" xfId="0" applyNumberFormat="1" applyFont="1" applyFill="1" applyBorder="1" applyAlignment="1">
      <alignment horizontal="right" wrapText="1"/>
    </xf>
    <xf numFmtId="180" fontId="1" fillId="0" borderId="0" xfId="0" applyNumberFormat="1" applyFont="1" applyFill="1" applyBorder="1" applyAlignment="1">
      <alignment horizontal="right"/>
    </xf>
    <xf numFmtId="180" fontId="1" fillId="0" borderId="18" xfId="0" applyNumberFormat="1" applyFont="1" applyFill="1" applyBorder="1" applyAlignment="1">
      <alignment horizontal="right"/>
    </xf>
    <xf numFmtId="0" fontId="1" fillId="0" borderId="21" xfId="0" applyFont="1" applyFill="1" applyBorder="1" applyAlignment="1">
      <alignment horizontal="left" wrapText="1"/>
    </xf>
    <xf numFmtId="0" fontId="1" fillId="0" borderId="21" xfId="0" applyFont="1" applyFill="1" applyBorder="1" applyAlignment="1">
      <alignment horizontal="left" wrapText="1" indent="1"/>
    </xf>
    <xf numFmtId="0" fontId="1" fillId="0" borderId="24" xfId="0" applyFont="1" applyFill="1" applyBorder="1" applyAlignment="1">
      <alignment horizontal="left" wrapText="1" indent="1"/>
    </xf>
    <xf numFmtId="180" fontId="1" fillId="0" borderId="5" xfId="0" applyNumberFormat="1" applyFont="1" applyFill="1" applyBorder="1" applyAlignment="1">
      <alignment horizontal="right" wrapText="1"/>
    </xf>
    <xf numFmtId="180" fontId="1" fillId="0" borderId="38" xfId="0" applyNumberFormat="1" applyFont="1" applyFill="1" applyBorder="1" applyAlignment="1">
      <alignment horizontal="right" wrapText="1"/>
    </xf>
    <xf numFmtId="164" fontId="1" fillId="0" borderId="4" xfId="0" applyNumberFormat="1" applyFont="1" applyFill="1" applyBorder="1" applyAlignment="1">
      <alignment horizontal="right" wrapText="1"/>
    </xf>
    <xf numFmtId="164" fontId="1" fillId="0" borderId="21" xfId="0" applyNumberFormat="1" applyFont="1" applyFill="1" applyBorder="1" applyAlignment="1">
      <alignment horizontal="right" wrapText="1"/>
    </xf>
    <xf numFmtId="0" fontId="1" fillId="0" borderId="0" xfId="35" applyFont="1" applyFill="1" applyAlignment="1">
      <alignment horizontal="left" vertical="center"/>
    </xf>
    <xf numFmtId="0" fontId="4" fillId="0" borderId="0" xfId="35" applyFont="1" applyFill="1" applyBorder="1" applyAlignment="1">
      <alignment horizontal="right" vertical="center"/>
    </xf>
    <xf numFmtId="180" fontId="1" fillId="0" borderId="5" xfId="35" applyNumberFormat="1" applyFont="1" applyFill="1" applyBorder="1" applyAlignment="1">
      <alignment horizontal="right"/>
    </xf>
    <xf numFmtId="180" fontId="1" fillId="0" borderId="38" xfId="35" applyNumberFormat="1" applyFont="1" applyFill="1" applyBorder="1" applyAlignment="1">
      <alignment horizontal="right"/>
    </xf>
    <xf numFmtId="180" fontId="1" fillId="0" borderId="39" xfId="35" applyNumberFormat="1" applyFont="1" applyFill="1" applyBorder="1" applyAlignment="1">
      <alignment horizontal="right"/>
    </xf>
    <xf numFmtId="165" fontId="1" fillId="0" borderId="0" xfId="35" applyNumberFormat="1" applyFont="1" applyFill="1" applyAlignment="1">
      <alignment horizontal="left" vertical="center"/>
    </xf>
    <xf numFmtId="0" fontId="7" fillId="0" borderId="6" xfId="29" applyFont="1" applyFill="1" applyBorder="1"/>
    <xf numFmtId="0" fontId="3" fillId="0" borderId="6" xfId="29" applyFont="1" applyFill="1" applyBorder="1" applyAlignment="1">
      <alignment horizontal="right" vertical="center"/>
    </xf>
    <xf numFmtId="0" fontId="46" fillId="0" borderId="6" xfId="28" applyFont="1" applyFill="1" applyBorder="1" applyAlignment="1">
      <alignment horizontal="right" vertical="center"/>
    </xf>
    <xf numFmtId="0" fontId="7" fillId="0" borderId="0" xfId="29" applyFont="1" applyFill="1" applyBorder="1"/>
    <xf numFmtId="0" fontId="3" fillId="0" borderId="0" xfId="29" applyFont="1" applyFill="1" applyBorder="1" applyAlignment="1">
      <alignment horizontal="right" vertical="center"/>
    </xf>
    <xf numFmtId="14" fontId="1" fillId="0" borderId="0" xfId="28" applyNumberFormat="1" applyFont="1" applyBorder="1" applyAlignment="1">
      <alignment horizontal="right"/>
    </xf>
    <xf numFmtId="0" fontId="3" fillId="0" borderId="0" xfId="29" applyFill="1"/>
    <xf numFmtId="0" fontId="8" fillId="0" borderId="0" xfId="29" applyFont="1" applyFill="1" applyBorder="1" applyAlignment="1">
      <alignment horizontal="left"/>
    </xf>
    <xf numFmtId="0" fontId="9" fillId="0" borderId="0" xfId="29" applyFont="1" applyFill="1" applyBorder="1" applyAlignment="1">
      <alignment horizontal="left"/>
    </xf>
    <xf numFmtId="0" fontId="3" fillId="0" borderId="0" xfId="29" applyFill="1" applyBorder="1"/>
    <xf numFmtId="0" fontId="3" fillId="0" borderId="0" xfId="29" applyFont="1" applyFill="1" applyBorder="1"/>
    <xf numFmtId="0" fontId="6" fillId="0" borderId="0" xfId="29" applyFont="1" applyFill="1" applyBorder="1"/>
    <xf numFmtId="0" fontId="3" fillId="0" borderId="0" xfId="29" applyFill="1" applyBorder="1" applyAlignment="1">
      <alignment horizontal="center"/>
    </xf>
    <xf numFmtId="0" fontId="60" fillId="0" borderId="0" xfId="0" applyFont="1" applyAlignment="1">
      <alignment horizontal="justify" vertical="top"/>
    </xf>
    <xf numFmtId="0" fontId="7" fillId="0" borderId="0" xfId="29" applyFont="1" applyFill="1" applyAlignment="1">
      <alignment vertical="top"/>
    </xf>
    <xf numFmtId="0" fontId="3" fillId="0" borderId="0" xfId="29" applyNumberFormat="1" applyFill="1" applyBorder="1"/>
    <xf numFmtId="0" fontId="3" fillId="0" borderId="0" xfId="29" applyFill="1" applyBorder="1" applyAlignment="1"/>
    <xf numFmtId="0" fontId="46" fillId="0" borderId="6" xfId="27" applyFont="1" applyFill="1" applyBorder="1" applyAlignment="1">
      <alignment horizontal="right" vertical="center"/>
    </xf>
    <xf numFmtId="0" fontId="1" fillId="0" borderId="0" xfId="26" applyFont="1" applyFill="1" applyAlignment="1">
      <alignment horizontal="right"/>
    </xf>
    <xf numFmtId="0" fontId="7" fillId="0" borderId="0" xfId="26" applyFont="1" applyFill="1"/>
    <xf numFmtId="0" fontId="7" fillId="0" borderId="0" xfId="26" applyFont="1" applyFill="1" applyAlignment="1">
      <alignment horizontal="left"/>
    </xf>
    <xf numFmtId="0" fontId="10" fillId="0" borderId="0" xfId="26" applyFont="1" applyFill="1" applyBorder="1"/>
    <xf numFmtId="0" fontId="10" fillId="0" borderId="0" xfId="26" applyFont="1" applyFill="1"/>
    <xf numFmtId="0" fontId="37" fillId="0" borderId="0" xfId="22" applyAlignment="1" applyProtection="1"/>
    <xf numFmtId="0" fontId="61" fillId="0" borderId="0" xfId="26" applyFont="1" applyFill="1" applyBorder="1" applyAlignment="1"/>
    <xf numFmtId="0" fontId="37" fillId="0" borderId="0" xfId="22" applyFill="1" applyAlignment="1" applyProtection="1"/>
    <xf numFmtId="180" fontId="1" fillId="0" borderId="5" xfId="0" applyNumberFormat="1" applyFont="1" applyFill="1" applyBorder="1" applyAlignment="1">
      <alignment horizontal="right"/>
    </xf>
    <xf numFmtId="180" fontId="1" fillId="0" borderId="38" xfId="0" applyNumberFormat="1" applyFont="1" applyFill="1" applyBorder="1" applyAlignment="1">
      <alignment horizontal="right"/>
    </xf>
    <xf numFmtId="179" fontId="1" fillId="0" borderId="38" xfId="0" applyNumberFormat="1" applyFont="1" applyFill="1" applyBorder="1" applyAlignment="1">
      <alignment horizontal="right" wrapText="1"/>
    </xf>
    <xf numFmtId="164" fontId="1" fillId="0" borderId="18" xfId="0" applyNumberFormat="1" applyFont="1" applyFill="1" applyBorder="1" applyAlignment="1">
      <alignment horizontal="right" wrapText="1"/>
    </xf>
    <xf numFmtId="180" fontId="1" fillId="0" borderId="39" xfId="0" applyNumberFormat="1" applyFont="1" applyFill="1" applyBorder="1" applyAlignment="1">
      <alignment horizontal="right" wrapText="1"/>
    </xf>
    <xf numFmtId="164" fontId="1" fillId="0" borderId="18" xfId="0" applyNumberFormat="1" applyFont="1" applyFill="1" applyBorder="1" applyAlignment="1">
      <alignment horizontal="right"/>
    </xf>
    <xf numFmtId="179" fontId="1" fillId="0" borderId="39" xfId="0" applyNumberFormat="1" applyFont="1" applyFill="1" applyBorder="1" applyAlignment="1">
      <alignment horizontal="right" wrapText="1"/>
    </xf>
    <xf numFmtId="164" fontId="1" fillId="0" borderId="4" xfId="0" applyNumberFormat="1" applyFont="1" applyFill="1" applyBorder="1" applyAlignment="1">
      <alignment horizontal="right"/>
    </xf>
    <xf numFmtId="164" fontId="1" fillId="0" borderId="21" xfId="0" applyNumberFormat="1" applyFont="1" applyFill="1" applyBorder="1" applyAlignment="1">
      <alignment horizontal="right"/>
    </xf>
    <xf numFmtId="0" fontId="1" fillId="0" borderId="0" xfId="0" applyFont="1" applyFill="1" applyBorder="1" applyAlignment="1">
      <alignment horizontal="right"/>
    </xf>
    <xf numFmtId="0" fontId="1" fillId="0" borderId="38" xfId="0" applyFont="1" applyFill="1" applyBorder="1" applyAlignment="1">
      <alignment horizontal="right"/>
    </xf>
    <xf numFmtId="0" fontId="1" fillId="0" borderId="21" xfId="0" applyFont="1" applyFill="1" applyBorder="1" applyAlignment="1">
      <alignment horizontal="right"/>
    </xf>
    <xf numFmtId="164" fontId="1" fillId="0" borderId="24" xfId="0" applyNumberFormat="1" applyFont="1" applyFill="1" applyBorder="1" applyAlignment="1">
      <alignment horizontal="right" wrapText="1"/>
    </xf>
    <xf numFmtId="180" fontId="1" fillId="0" borderId="39" xfId="0" applyNumberFormat="1" applyFont="1" applyFill="1" applyBorder="1" applyAlignment="1">
      <alignment horizontal="right"/>
    </xf>
    <xf numFmtId="0" fontId="1" fillId="0" borderId="18" xfId="0" applyFont="1" applyFill="1" applyBorder="1" applyAlignment="1">
      <alignment horizontal="right"/>
    </xf>
    <xf numFmtId="0" fontId="3" fillId="0" borderId="0" xfId="26" applyFont="1" applyFill="1" applyBorder="1" applyAlignment="1">
      <alignment horizontal="left" wrapText="1"/>
    </xf>
    <xf numFmtId="0" fontId="3" fillId="0" borderId="0" xfId="41" applyFont="1" applyBorder="1" applyAlignment="1">
      <alignment horizontal="left"/>
    </xf>
    <xf numFmtId="0" fontId="3" fillId="0" borderId="0" xfId="41" applyFont="1" applyAlignment="1">
      <alignment horizontal="left"/>
    </xf>
    <xf numFmtId="0" fontId="13" fillId="0" borderId="0" xfId="44" applyFill="1" applyBorder="1" applyAlignment="1" applyProtection="1">
      <alignment wrapText="1"/>
    </xf>
    <xf numFmtId="0" fontId="3" fillId="5" borderId="0" xfId="26" applyFont="1" applyFill="1" applyBorder="1" applyAlignment="1">
      <alignment horizontal="right"/>
    </xf>
    <xf numFmtId="0" fontId="13" fillId="0" borderId="0" xfId="44" applyAlignment="1" applyProtection="1">
      <alignment horizontal="right" readingOrder="1"/>
    </xf>
    <xf numFmtId="0" fontId="13" fillId="0" borderId="0" xfId="44" applyAlignment="1" applyProtection="1">
      <alignment horizontal="left" vertical="top" wrapText="1" indent="2"/>
    </xf>
    <xf numFmtId="0" fontId="13" fillId="0" borderId="0" xfId="44" applyBorder="1" applyAlignment="1" applyProtection="1">
      <alignment horizontal="left" vertical="top" indent="2"/>
    </xf>
    <xf numFmtId="0" fontId="13" fillId="5" borderId="0" xfId="44" applyFill="1" applyAlignment="1" applyProtection="1">
      <alignment horizontal="left" indent="2"/>
    </xf>
    <xf numFmtId="0" fontId="13" fillId="5" borderId="0" xfId="19" applyFill="1" applyAlignment="1" applyProtection="1">
      <alignment horizontal="left" indent="3"/>
    </xf>
    <xf numFmtId="0" fontId="3" fillId="0" borderId="0" xfId="26"/>
    <xf numFmtId="0" fontId="3" fillId="0" borderId="0" xfId="26" applyFont="1" applyAlignment="1"/>
    <xf numFmtId="0" fontId="4" fillId="0" borderId="0" xfId="29" applyFont="1" applyFill="1"/>
    <xf numFmtId="0" fontId="51" fillId="6" borderId="54" xfId="0" applyFont="1" applyFill="1" applyBorder="1" applyAlignment="1">
      <alignment horizontal="center" wrapText="1"/>
    </xf>
    <xf numFmtId="0" fontId="51" fillId="6" borderId="55" xfId="0" applyFont="1" applyFill="1" applyBorder="1" applyAlignment="1">
      <alignment horizontal="center" wrapText="1"/>
    </xf>
    <xf numFmtId="0" fontId="54" fillId="8" borderId="58" xfId="0" applyFont="1" applyFill="1" applyBorder="1" applyAlignment="1">
      <alignment horizontal="center" wrapText="1"/>
    </xf>
    <xf numFmtId="0" fontId="54" fillId="8" borderId="59" xfId="0" applyFont="1" applyFill="1" applyBorder="1" applyAlignment="1">
      <alignment horizontal="center" wrapText="1"/>
    </xf>
    <xf numFmtId="0" fontId="3" fillId="0" borderId="52" xfId="32" applyFont="1" applyBorder="1" applyAlignment="1">
      <alignment horizontal="right" vertical="center"/>
    </xf>
    <xf numFmtId="0" fontId="62" fillId="0" borderId="0" xfId="45"/>
    <xf numFmtId="0" fontId="6" fillId="0" borderId="23" xfId="32" applyFont="1" applyBorder="1" applyAlignment="1">
      <alignment horizontal="center" vertical="center"/>
    </xf>
    <xf numFmtId="0" fontId="3" fillId="0" borderId="0" xfId="32" applyFont="1" applyBorder="1" applyAlignment="1">
      <alignment horizontal="center" vertical="center"/>
    </xf>
    <xf numFmtId="0" fontId="3" fillId="0" borderId="0" xfId="32" applyFont="1" applyBorder="1"/>
    <xf numFmtId="0" fontId="1" fillId="2" borderId="0" xfId="32" applyFont="1" applyFill="1" applyBorder="1" applyAlignment="1">
      <alignment horizontal="right" vertical="center"/>
    </xf>
    <xf numFmtId="0" fontId="63" fillId="0" borderId="0" xfId="45" applyFont="1"/>
    <xf numFmtId="0" fontId="6" fillId="0" borderId="0" xfId="32" applyFont="1" applyBorder="1" applyAlignment="1">
      <alignment horizontal="center" vertical="center"/>
    </xf>
    <xf numFmtId="0" fontId="3" fillId="2" borderId="0" xfId="32" applyFont="1" applyFill="1" applyBorder="1" applyAlignment="1">
      <alignment horizontal="right"/>
    </xf>
    <xf numFmtId="0" fontId="64" fillId="0" borderId="0" xfId="32" applyFont="1" applyFill="1" applyBorder="1" applyAlignment="1">
      <alignment horizontal="center" vertical="top"/>
    </xf>
    <xf numFmtId="0" fontId="3" fillId="0" borderId="0" xfId="32" applyFont="1" applyFill="1" applyBorder="1"/>
    <xf numFmtId="0" fontId="36" fillId="0" borderId="0" xfId="46"/>
    <xf numFmtId="0" fontId="48" fillId="0" borderId="0" xfId="46" applyFont="1"/>
    <xf numFmtId="0" fontId="54" fillId="8" borderId="61" xfId="0" applyFont="1" applyFill="1" applyBorder="1" applyAlignment="1">
      <alignment horizontal="left" vertical="center" wrapText="1"/>
    </xf>
    <xf numFmtId="0" fontId="54" fillId="8" borderId="62" xfId="0" applyFont="1" applyFill="1" applyBorder="1" applyAlignment="1">
      <alignment horizontal="center" wrapText="1"/>
    </xf>
    <xf numFmtId="0" fontId="54" fillId="8" borderId="58" xfId="0" applyFont="1" applyFill="1" applyBorder="1" applyAlignment="1">
      <alignment horizontal="center" wrapText="1"/>
    </xf>
    <xf numFmtId="0" fontId="54" fillId="8" borderId="59" xfId="0" applyFont="1" applyFill="1" applyBorder="1" applyAlignment="1">
      <alignment horizontal="center" wrapText="1"/>
    </xf>
    <xf numFmtId="0" fontId="59" fillId="7" borderId="58" xfId="0" applyFont="1" applyFill="1" applyBorder="1" applyAlignment="1">
      <alignment horizontal="left" vertical="center" wrapText="1"/>
    </xf>
    <xf numFmtId="0" fontId="52" fillId="10" borderId="56" xfId="38" applyFont="1" applyFill="1" applyBorder="1" applyAlignment="1">
      <alignment horizontal="left" vertical="top" wrapText="1"/>
    </xf>
    <xf numFmtId="0" fontId="52" fillId="10" borderId="63" xfId="38" applyFont="1" applyFill="1" applyBorder="1" applyAlignment="1">
      <alignment horizontal="left" vertical="top" wrapText="1"/>
    </xf>
    <xf numFmtId="0" fontId="51" fillId="6" borderId="64" xfId="0" applyFont="1" applyFill="1" applyBorder="1" applyAlignment="1">
      <alignment horizontal="center" wrapText="1"/>
    </xf>
    <xf numFmtId="0" fontId="51" fillId="6" borderId="65" xfId="0" applyFont="1" applyFill="1" applyBorder="1" applyAlignment="1">
      <alignment horizontal="left" vertical="top" wrapText="1"/>
    </xf>
    <xf numFmtId="0" fontId="51" fillId="6" borderId="53" xfId="0" applyFont="1" applyFill="1" applyBorder="1" applyAlignment="1">
      <alignment horizontal="left" vertical="top" wrapText="1"/>
    </xf>
    <xf numFmtId="0" fontId="51" fillId="6" borderId="54" xfId="0" applyFont="1" applyFill="1" applyBorder="1" applyAlignment="1">
      <alignment horizontal="center" wrapText="1"/>
    </xf>
    <xf numFmtId="0" fontId="51" fillId="6" borderId="55" xfId="0" applyFont="1" applyFill="1" applyBorder="1" applyAlignment="1">
      <alignment horizontal="center" wrapText="1"/>
    </xf>
    <xf numFmtId="0" fontId="52" fillId="10" borderId="63" xfId="0" applyFont="1" applyFill="1" applyBorder="1" applyAlignment="1">
      <alignment horizontal="left" vertical="top" wrapText="1"/>
    </xf>
    <xf numFmtId="0" fontId="52" fillId="10" borderId="56" xfId="0" applyFont="1" applyFill="1" applyBorder="1" applyAlignment="1">
      <alignment horizontal="left" vertical="top" wrapText="1"/>
    </xf>
    <xf numFmtId="0" fontId="3" fillId="0" borderId="0" xfId="26" applyFont="1" applyFill="1" applyBorder="1" applyAlignment="1">
      <alignment horizontal="left" vertical="top" wrapText="1"/>
    </xf>
    <xf numFmtId="0" fontId="9" fillId="0" borderId="0" xfId="41" applyFont="1" applyFill="1" applyBorder="1" applyAlignment="1">
      <alignment horizontal="left"/>
    </xf>
    <xf numFmtId="0" fontId="3" fillId="0" borderId="0" xfId="26" applyFont="1" applyFill="1" applyBorder="1" applyAlignment="1">
      <alignment horizontal="left" wrapText="1"/>
    </xf>
    <xf numFmtId="0" fontId="0" fillId="0" borderId="0" xfId="0" applyAlignment="1">
      <alignment horizontal="left" wrapText="1"/>
    </xf>
    <xf numFmtId="0" fontId="13" fillId="0" borderId="0" xfId="44" applyFont="1" applyFill="1" applyBorder="1" applyAlignment="1" applyProtection="1">
      <alignment horizontal="left" vertical="top" wrapText="1"/>
    </xf>
    <xf numFmtId="0" fontId="3" fillId="0" borderId="0" xfId="41" applyFont="1" applyBorder="1" applyAlignment="1">
      <alignment horizontal="left"/>
    </xf>
    <xf numFmtId="0" fontId="3" fillId="0" borderId="0" xfId="26" applyAlignment="1">
      <alignment horizontal="left"/>
    </xf>
    <xf numFmtId="0" fontId="13" fillId="0" borderId="0" xfId="44" applyBorder="1" applyAlignment="1" applyProtection="1">
      <alignment horizontal="left" wrapText="1"/>
    </xf>
    <xf numFmtId="0" fontId="13" fillId="0" borderId="0" xfId="44" applyAlignment="1" applyProtection="1">
      <alignment horizontal="left" wrapText="1"/>
    </xf>
    <xf numFmtId="0" fontId="9" fillId="0" borderId="0" xfId="40" applyFont="1" applyAlignment="1">
      <alignment horizontal="left" wrapText="1"/>
    </xf>
    <xf numFmtId="0" fontId="5" fillId="0" borderId="0" xfId="0" applyFont="1" applyFill="1" applyAlignment="1">
      <alignment horizontal="left" wrapText="1"/>
    </xf>
    <xf numFmtId="0" fontId="1" fillId="0" borderId="3"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6" fillId="0" borderId="0" xfId="0" applyFont="1" applyFill="1" applyAlignment="1">
      <alignment horizontal="left" vertical="center" wrapText="1"/>
    </xf>
    <xf numFmtId="0" fontId="1" fillId="0" borderId="2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46" fillId="0" borderId="5" xfId="0" applyFont="1" applyBorder="1" applyAlignment="1">
      <alignment horizontal="center" vertical="center" wrapText="1"/>
    </xf>
    <xf numFmtId="0" fontId="46" fillId="0" borderId="39"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42" xfId="0" applyFont="1" applyBorder="1" applyAlignment="1">
      <alignment horizontal="center" vertical="center" wrapText="1"/>
    </xf>
    <xf numFmtId="0" fontId="0" fillId="0" borderId="0" xfId="0" applyAlignment="1">
      <alignment horizontal="left" vertical="center" wrapText="1"/>
    </xf>
    <xf numFmtId="182"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182" fontId="4" fillId="0" borderId="0" xfId="0" applyNumberFormat="1" applyFont="1" applyFill="1" applyBorder="1" applyAlignment="1">
      <alignment horizontal="left" vertical="center"/>
    </xf>
    <xf numFmtId="0" fontId="6" fillId="0" borderId="0" xfId="35" applyFont="1" applyFill="1" applyAlignment="1">
      <alignment horizontal="left" vertical="center" wrapText="1"/>
    </xf>
    <xf numFmtId="0" fontId="1" fillId="0" borderId="22" xfId="35" applyFont="1" applyFill="1" applyBorder="1" applyAlignment="1">
      <alignment horizontal="left" vertical="center" wrapText="1"/>
    </xf>
    <xf numFmtId="0" fontId="1" fillId="0" borderId="40" xfId="35" applyFont="1" applyFill="1" applyBorder="1" applyAlignment="1">
      <alignment horizontal="left" vertical="center" wrapText="1"/>
    </xf>
    <xf numFmtId="0" fontId="1" fillId="0" borderId="43" xfId="35" applyFont="1" applyFill="1" applyBorder="1" applyAlignment="1">
      <alignment horizontal="left" vertical="center" wrapText="1"/>
    </xf>
    <xf numFmtId="0" fontId="1" fillId="0" borderId="4" xfId="35" applyFont="1" applyFill="1" applyBorder="1" applyAlignment="1">
      <alignment horizontal="center" vertical="center" wrapText="1"/>
    </xf>
    <xf numFmtId="0" fontId="1" fillId="0" borderId="40" xfId="35" applyFont="1" applyFill="1" applyBorder="1" applyAlignment="1">
      <alignment horizontal="center" vertical="center" wrapText="1"/>
    </xf>
    <xf numFmtId="0" fontId="1" fillId="0" borderId="43" xfId="35" applyFont="1" applyFill="1" applyBorder="1" applyAlignment="1">
      <alignment horizontal="center" vertical="center" wrapText="1"/>
    </xf>
    <xf numFmtId="0" fontId="1" fillId="0" borderId="3" xfId="35" applyFont="1" applyFill="1" applyBorder="1" applyAlignment="1">
      <alignment horizontal="center" vertical="center" wrapText="1"/>
    </xf>
    <xf numFmtId="0" fontId="1" fillId="0" borderId="21" xfId="35" applyFont="1" applyFill="1" applyBorder="1" applyAlignment="1">
      <alignment horizontal="center" vertical="center" wrapText="1"/>
    </xf>
    <xf numFmtId="0" fontId="38" fillId="0" borderId="21" xfId="35" applyBorder="1" applyAlignment="1">
      <alignment horizontal="center" vertical="center" wrapText="1"/>
    </xf>
    <xf numFmtId="0" fontId="38" fillId="0" borderId="24" xfId="35" applyBorder="1" applyAlignment="1">
      <alignment horizontal="center" vertical="center" wrapText="1"/>
    </xf>
    <xf numFmtId="0" fontId="1" fillId="0" borderId="42" xfId="35" applyFont="1" applyFill="1" applyBorder="1" applyAlignment="1">
      <alignment horizontal="center" vertical="center" wrapText="1"/>
    </xf>
    <xf numFmtId="0" fontId="1" fillId="5" borderId="5" xfId="35" applyFont="1" applyFill="1" applyBorder="1" applyAlignment="1">
      <alignment horizontal="center" vertical="center" wrapText="1"/>
    </xf>
    <xf numFmtId="0" fontId="1" fillId="5" borderId="39" xfId="35" applyFont="1" applyFill="1" applyBorder="1" applyAlignment="1">
      <alignment horizontal="center" vertical="center" wrapText="1"/>
    </xf>
    <xf numFmtId="0" fontId="1" fillId="5" borderId="38" xfId="35" applyFont="1" applyFill="1" applyBorder="1" applyAlignment="1">
      <alignment horizontal="center" vertical="center" wrapText="1"/>
    </xf>
    <xf numFmtId="0" fontId="43" fillId="0" borderId="0" xfId="22" applyFont="1" applyFill="1" applyBorder="1" applyAlignment="1" applyProtection="1">
      <alignment wrapText="1"/>
    </xf>
    <xf numFmtId="0" fontId="7" fillId="0" borderId="0" xfId="29" applyFont="1" applyFill="1" applyBorder="1" applyAlignment="1">
      <alignment wrapText="1"/>
    </xf>
    <xf numFmtId="0" fontId="43" fillId="0" borderId="0" xfId="22" applyFont="1" applyFill="1" applyBorder="1" applyAlignment="1" applyProtection="1">
      <alignment vertical="top" wrapText="1"/>
    </xf>
    <xf numFmtId="0" fontId="48" fillId="0" borderId="0" xfId="0" applyFont="1" applyAlignment="1">
      <alignment vertical="top" wrapText="1"/>
    </xf>
    <xf numFmtId="0" fontId="45" fillId="4" borderId="8" xfId="0" applyFont="1" applyFill="1" applyBorder="1" applyAlignment="1">
      <alignment horizontal="center" vertical="center" wrapText="1"/>
    </xf>
    <xf numFmtId="0" fontId="45" fillId="4" borderId="44" xfId="0" applyFont="1" applyFill="1" applyBorder="1" applyAlignment="1">
      <alignment horizontal="center" vertical="center" wrapText="1"/>
    </xf>
    <xf numFmtId="0" fontId="7" fillId="4" borderId="45" xfId="26" applyFont="1" applyFill="1" applyBorder="1" applyAlignment="1">
      <alignment horizontal="left" vertical="center" wrapText="1" indent="1"/>
    </xf>
    <xf numFmtId="0" fontId="44" fillId="11" borderId="46" xfId="0" applyFont="1" applyFill="1" applyBorder="1" applyAlignment="1">
      <alignment horizontal="center" vertical="center"/>
    </xf>
    <xf numFmtId="0" fontId="44" fillId="11" borderId="47" xfId="0" applyFont="1" applyFill="1" applyBorder="1" applyAlignment="1">
      <alignment horizontal="center" vertical="center"/>
    </xf>
    <xf numFmtId="0" fontId="44" fillId="11" borderId="48" xfId="0" applyFont="1" applyFill="1" applyBorder="1" applyAlignment="1">
      <alignment horizontal="center" vertical="center"/>
    </xf>
    <xf numFmtId="0" fontId="45" fillId="4" borderId="49" xfId="0" applyFont="1" applyFill="1" applyBorder="1" applyAlignment="1">
      <alignment horizontal="center" vertical="center" wrapText="1"/>
    </xf>
    <xf numFmtId="0" fontId="45" fillId="4" borderId="50" xfId="0" applyFont="1" applyFill="1" applyBorder="1" applyAlignment="1">
      <alignment horizontal="center" vertical="center" wrapText="1"/>
    </xf>
    <xf numFmtId="0" fontId="45" fillId="4" borderId="51" xfId="0" applyFont="1" applyFill="1" applyBorder="1" applyAlignment="1">
      <alignment horizontal="center" vertical="center" wrapText="1"/>
    </xf>
    <xf numFmtId="0" fontId="46" fillId="5" borderId="30" xfId="0" applyFont="1" applyFill="1" applyBorder="1" applyAlignment="1">
      <alignment horizontal="center" vertical="center" wrapText="1"/>
    </xf>
    <xf numFmtId="0" fontId="46" fillId="5" borderId="25" xfId="0" applyFont="1" applyFill="1" applyBorder="1" applyAlignment="1">
      <alignment horizontal="left" vertical="center" wrapText="1"/>
    </xf>
    <xf numFmtId="0" fontId="46" fillId="5" borderId="0" xfId="0" applyFont="1" applyFill="1" applyBorder="1" applyAlignment="1">
      <alignment horizontal="left" vertical="center" wrapText="1"/>
    </xf>
    <xf numFmtId="0" fontId="46" fillId="5" borderId="31" xfId="0" applyFont="1" applyFill="1" applyBorder="1" applyAlignment="1">
      <alignment horizontal="center" vertical="center" wrapText="1"/>
    </xf>
    <xf numFmtId="0" fontId="46" fillId="5" borderId="26" xfId="0" applyFont="1" applyFill="1" applyBorder="1" applyAlignment="1">
      <alignment horizontal="left" vertical="center" wrapText="1"/>
    </xf>
    <xf numFmtId="0" fontId="46" fillId="5" borderId="27" xfId="0" applyFont="1" applyFill="1" applyBorder="1" applyAlignment="1">
      <alignment horizontal="center" vertical="center" wrapText="1"/>
    </xf>
    <xf numFmtId="0" fontId="46" fillId="5" borderId="29" xfId="0" applyFont="1" applyFill="1" applyBorder="1" applyAlignment="1">
      <alignment horizontal="left" vertical="center" wrapText="1"/>
    </xf>
    <xf numFmtId="0" fontId="46" fillId="9" borderId="27" xfId="0" applyFont="1" applyFill="1" applyBorder="1" applyAlignment="1">
      <alignment horizontal="center" vertical="center" wrapText="1"/>
    </xf>
    <xf numFmtId="0" fontId="46" fillId="9" borderId="30" xfId="0" applyFont="1" applyFill="1" applyBorder="1" applyAlignment="1">
      <alignment horizontal="center" vertical="center" wrapText="1"/>
    </xf>
    <xf numFmtId="0" fontId="46" fillId="9" borderId="31" xfId="0" applyFont="1" applyFill="1" applyBorder="1" applyAlignment="1">
      <alignment horizontal="center" vertical="center" wrapText="1"/>
    </xf>
    <xf numFmtId="0" fontId="46" fillId="9" borderId="28" xfId="0" applyFont="1" applyFill="1" applyBorder="1" applyAlignment="1">
      <alignment horizontal="left" vertical="center" wrapText="1"/>
    </xf>
    <xf numFmtId="0" fontId="46" fillId="9" borderId="0" xfId="0" applyFont="1" applyFill="1" applyBorder="1" applyAlignment="1">
      <alignment horizontal="left" vertical="center" wrapText="1"/>
    </xf>
    <xf numFmtId="0" fontId="46" fillId="9" borderId="16" xfId="0" applyFont="1" applyFill="1" applyBorder="1" applyAlignment="1">
      <alignment horizontal="left" vertical="center" wrapText="1"/>
    </xf>
    <xf numFmtId="0" fontId="46" fillId="9" borderId="29" xfId="0" applyFont="1" applyFill="1" applyBorder="1" applyAlignment="1">
      <alignment horizontal="left" vertical="center" wrapText="1"/>
    </xf>
    <xf numFmtId="0" fontId="46" fillId="9" borderId="26" xfId="0" applyFont="1" applyFill="1" applyBorder="1" applyAlignment="1">
      <alignment horizontal="left" vertical="center" wrapText="1"/>
    </xf>
    <xf numFmtId="0" fontId="46" fillId="9" borderId="27" xfId="0" applyFont="1" applyFill="1" applyBorder="1" applyAlignment="1">
      <alignment horizontal="center" vertical="center"/>
    </xf>
    <xf numFmtId="0" fontId="46" fillId="9" borderId="30" xfId="0" applyFont="1" applyFill="1" applyBorder="1" applyAlignment="1">
      <alignment horizontal="center" vertical="center"/>
    </xf>
    <xf numFmtId="0" fontId="46" fillId="9" borderId="31" xfId="0" applyFont="1" applyFill="1" applyBorder="1" applyAlignment="1">
      <alignment horizontal="center" vertical="center"/>
    </xf>
    <xf numFmtId="0" fontId="46" fillId="9" borderId="25" xfId="0" applyFont="1" applyFill="1" applyBorder="1" applyAlignment="1">
      <alignment horizontal="left" vertical="center" wrapText="1"/>
    </xf>
    <xf numFmtId="0" fontId="46" fillId="5" borderId="28" xfId="0" applyFont="1" applyFill="1" applyBorder="1" applyAlignment="1">
      <alignment horizontal="left" vertical="center" wrapText="1"/>
    </xf>
    <xf numFmtId="0" fontId="46" fillId="5" borderId="16" xfId="0" applyFont="1" applyFill="1" applyBorder="1" applyAlignment="1">
      <alignment horizontal="left" vertical="center" wrapText="1"/>
    </xf>
    <xf numFmtId="0" fontId="46" fillId="5" borderId="28" xfId="0" applyFont="1" applyFill="1" applyBorder="1" applyAlignment="1">
      <alignment horizontal="center" vertical="center" wrapText="1"/>
    </xf>
    <xf numFmtId="0" fontId="46" fillId="5" borderId="16" xfId="0" applyFont="1" applyFill="1" applyBorder="1" applyAlignment="1">
      <alignment horizontal="center" wrapText="1"/>
    </xf>
    <xf numFmtId="0" fontId="46" fillId="5" borderId="26" xfId="0" applyFont="1" applyFill="1" applyBorder="1" applyAlignment="1">
      <alignment horizontal="left" wrapText="1"/>
    </xf>
    <xf numFmtId="0" fontId="46" fillId="5" borderId="16" xfId="0" applyFont="1" applyFill="1" applyBorder="1" applyAlignment="1">
      <alignment horizontal="center" vertical="center" wrapText="1"/>
    </xf>
    <xf numFmtId="0" fontId="43" fillId="5" borderId="0" xfId="22" applyFont="1" applyFill="1" applyAlignment="1" applyProtection="1">
      <alignment wrapText="1"/>
    </xf>
    <xf numFmtId="0" fontId="45" fillId="0" borderId="0" xfId="46" applyFont="1" applyAlignment="1">
      <alignment horizontal="justify" vertical="top" wrapText="1" readingOrder="1"/>
    </xf>
    <xf numFmtId="0" fontId="48" fillId="0" borderId="0" xfId="46" applyFont="1" applyAlignment="1">
      <alignment horizontal="justify" vertical="top" wrapText="1"/>
    </xf>
    <xf numFmtId="0" fontId="43" fillId="0" borderId="0" xfId="22" applyFont="1" applyAlignment="1" applyProtection="1">
      <alignment horizontal="justify" vertical="top" wrapText="1"/>
    </xf>
    <xf numFmtId="0" fontId="43" fillId="0" borderId="0" xfId="22" applyFont="1" applyFill="1" applyBorder="1" applyAlignment="1" applyProtection="1">
      <alignment horizontal="left" wrapText="1"/>
    </xf>
    <xf numFmtId="0" fontId="7" fillId="0" borderId="0" xfId="26" applyFont="1" applyFill="1" applyAlignment="1">
      <alignment horizontal="left" wrapText="1"/>
    </xf>
    <xf numFmtId="0" fontId="7" fillId="0" borderId="0" xfId="26" applyFont="1" applyFill="1" applyBorder="1" applyAlignment="1">
      <alignment horizontal="left" wrapText="1"/>
    </xf>
    <xf numFmtId="0" fontId="13" fillId="0" borderId="0" xfId="44" applyBorder="1" applyAlignment="1" applyProtection="1">
      <alignment horizontal="left" vertical="top" wrapText="1" indent="2"/>
    </xf>
    <xf numFmtId="0" fontId="13" fillId="0" borderId="0" xfId="44" applyAlignment="1" applyProtection="1">
      <alignment horizontal="left" vertical="top" wrapText="1" indent="2"/>
    </xf>
    <xf numFmtId="0" fontId="3" fillId="0" borderId="0" xfId="41" applyFont="1" applyAlignment="1">
      <alignment horizontal="left" wrapText="1"/>
    </xf>
    <xf numFmtId="0" fontId="6" fillId="0" borderId="0" xfId="26" applyFont="1" applyAlignment="1">
      <alignment horizontal="left" wrapText="1"/>
    </xf>
    <xf numFmtId="0" fontId="13" fillId="0" borderId="0" xfId="44" applyFont="1" applyAlignment="1" applyProtection="1">
      <alignment horizontal="left" wrapText="1" indent="2"/>
    </xf>
    <xf numFmtId="0" fontId="13" fillId="0" borderId="0" xfId="44" applyFont="1" applyAlignment="1" applyProtection="1">
      <alignment horizontal="left" indent="2"/>
    </xf>
    <xf numFmtId="0" fontId="13" fillId="0" borderId="0" xfId="44" applyBorder="1" applyAlignment="1" applyProtection="1">
      <alignment horizontal="left" wrapText="1" indent="2"/>
    </xf>
    <xf numFmtId="0" fontId="6" fillId="0" borderId="0" xfId="26" applyFont="1" applyBorder="1" applyAlignment="1">
      <alignment horizontal="left"/>
    </xf>
    <xf numFmtId="0" fontId="13" fillId="0" borderId="0" xfId="44" applyAlignment="1" applyProtection="1"/>
    <xf numFmtId="0" fontId="3" fillId="0" borderId="0" xfId="26" applyAlignment="1"/>
    <xf numFmtId="0" fontId="13" fillId="0" borderId="0" xfId="44" applyAlignment="1" applyProtection="1">
      <alignment horizontal="left" wrapText="1" indent="2"/>
    </xf>
  </cellXfs>
  <cellStyles count="47">
    <cellStyle name="0mitP" xfId="1"/>
    <cellStyle name="0ohneP" xfId="2"/>
    <cellStyle name="10mitP" xfId="3"/>
    <cellStyle name="1mitP" xfId="4"/>
    <cellStyle name="3mitP" xfId="5"/>
    <cellStyle name="3ohneP" xfId="6"/>
    <cellStyle name="4mitP" xfId="7"/>
    <cellStyle name="6mitP" xfId="8"/>
    <cellStyle name="6ohneP" xfId="9"/>
    <cellStyle name="7mitP" xfId="10"/>
    <cellStyle name="9mitP" xfId="11"/>
    <cellStyle name="9ohneP" xfId="12"/>
    <cellStyle name="Deźimal [0]" xfId="13"/>
    <cellStyle name="Euro" xfId="14"/>
    <cellStyle name="Hyperlink 2" xfId="15"/>
    <cellStyle name="Hyperlink 2 2" xfId="16"/>
    <cellStyle name="Hyperlink 3" xfId="17"/>
    <cellStyle name="Hyperlink 4" xfId="18"/>
    <cellStyle name="Hyperlink_Info-Seite" xfId="19"/>
    <cellStyle name="Hyperlink_Vorlage Infoseite" xfId="20"/>
    <cellStyle name="Hyperlũnk" xfId="21"/>
    <cellStyle name="Link" xfId="22" builtinId="8"/>
    <cellStyle name="Link 2" xfId="44"/>
    <cellStyle name="nf2" xfId="23"/>
    <cellStyle name="Normal_040831_KapaBedarf-AA_Hochfahrlogik_A2LL_KT" xfId="24"/>
    <cellStyle name="Prozent 2" xfId="25"/>
    <cellStyle name="Standard" xfId="0" builtinId="0"/>
    <cellStyle name="Standard 2" xfId="26"/>
    <cellStyle name="Standard 2 2" xfId="27"/>
    <cellStyle name="Standard 2 2 2" xfId="28"/>
    <cellStyle name="Standard 2 2 3" xfId="46"/>
    <cellStyle name="Standard 2 3" xfId="29"/>
    <cellStyle name="Standard 2 4" xfId="30"/>
    <cellStyle name="Standard 2 5" xfId="45"/>
    <cellStyle name="Standard 3" xfId="31"/>
    <cellStyle name="Standard 3 2" xfId="32"/>
    <cellStyle name="Standard 4" xfId="33"/>
    <cellStyle name="Standard 4 2" xfId="34"/>
    <cellStyle name="Standard 5" xfId="35"/>
    <cellStyle name="Standard 5 2" xfId="36"/>
    <cellStyle name="Standard 6" xfId="37"/>
    <cellStyle name="Standard 7" xfId="38"/>
    <cellStyle name="Standard_Allgemeines_Glossar" xfId="39"/>
    <cellStyle name="Standard_qheftd" xfId="40"/>
    <cellStyle name="Standard_Vorlage Infoseite" xfId="41"/>
    <cellStyle name="Tsd" xfId="42"/>
    <cellStyle name="Währung [0]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Drop" dropStyle="combo" dx="22" fmlaLink="STRG!$D$1" fmlaRange="STRG!$B$10:$B$18"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halt!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haltsverzeichnis!A1"/></Relationships>
</file>

<file path=xl/drawings/_rels/drawing7.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333375</xdr:colOff>
      <xdr:row>0</xdr:row>
      <xdr:rowOff>390525</xdr:rowOff>
    </xdr:to>
    <xdr:pic>
      <xdr:nvPicPr>
        <xdr:cNvPr id="2" name="Picture 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31797"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546100</xdr:colOff>
      <xdr:row>2</xdr:row>
      <xdr:rowOff>0</xdr:rowOff>
    </xdr:from>
    <xdr:to>
      <xdr:col>10</xdr:col>
      <xdr:colOff>88900</xdr:colOff>
      <xdr:row>3</xdr:row>
      <xdr:rowOff>47625</xdr:rowOff>
    </xdr:to>
    <xdr:sp macro="" textlink="">
      <xdr:nvSpPr>
        <xdr:cNvPr id="5" name="Inhalt">
          <a:hlinkClick xmlns:r="http://schemas.openxmlformats.org/officeDocument/2006/relationships" r:id="rId2"/>
        </xdr:cNvPr>
        <xdr:cNvSpPr txBox="1"/>
      </xdr:nvSpPr>
      <xdr:spPr>
        <a:xfrm>
          <a:off x="7251700" y="60960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0</xdr:col>
      <xdr:colOff>590550</xdr:colOff>
      <xdr:row>2</xdr:row>
      <xdr:rowOff>85725</xdr:rowOff>
    </xdr:from>
    <xdr:to>
      <xdr:col>9</xdr:col>
      <xdr:colOff>304800</xdr:colOff>
      <xdr:row>31</xdr:row>
      <xdr:rowOff>85725</xdr:rowOff>
    </xdr:to>
    <xdr:grpSp>
      <xdr:nvGrpSpPr>
        <xdr:cNvPr id="31799" name="Group 4"/>
        <xdr:cNvGrpSpPr>
          <a:grpSpLocks noChangeAspect="1"/>
        </xdr:cNvGrpSpPr>
      </xdr:nvGrpSpPr>
      <xdr:grpSpPr bwMode="auto">
        <a:xfrm>
          <a:off x="590550" y="695325"/>
          <a:ext cx="7258050" cy="5172075"/>
          <a:chOff x="0" y="0"/>
          <a:chExt cx="954" cy="767"/>
        </a:xfrm>
      </xdr:grpSpPr>
      <xdr:sp macro="" textlink="">
        <xdr:nvSpPr>
          <xdr:cNvPr id="31803"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3"/>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70"/>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31815" name="Pendler_Annaberg_Tschech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16"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17" name="Pendler_Bautzen_Tschech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74944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18"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19" name="Pendler_Pirna_Tschech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20"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21" name="Pendler_Plauen_Tschech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22"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23" name="Pendler_Freiberg_Tschech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24"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25" name="Rectangle 57"/>
          <xdr:cNvSpPr>
            <a:spLocks noChangeArrowheads="1"/>
          </xdr:cNvSpPr>
        </xdr:nvSpPr>
        <xdr:spPr bwMode="auto">
          <a:xfrm>
            <a:off x="758" y="638"/>
            <a:ext cx="31" cy="1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26" name="Rectangle 58"/>
          <xdr:cNvSpPr>
            <a:spLocks noChangeArrowheads="1"/>
          </xdr:cNvSpPr>
        </xdr:nvSpPr>
        <xdr:spPr bwMode="auto">
          <a:xfrm>
            <a:off x="758" y="638"/>
            <a:ext cx="31" cy="10"/>
          </a:xfrm>
          <a:prstGeom prst="rect">
            <a:avLst/>
          </a:prstGeom>
          <a:solidFill>
            <a:srgbClr val="F4FAED"/>
          </a:solidFill>
          <a:ln w="9525">
            <a:solidFill>
              <a:srgbClr val="000000"/>
            </a:solidFill>
            <a:round/>
            <a:headEnd/>
            <a:tailEnd/>
          </a:ln>
        </xdr:spPr>
      </xdr:sp>
      <xdr:sp macro="" textlink="">
        <xdr:nvSpPr>
          <xdr:cNvPr id="31827"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28"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31829" name="Rectangle 61"/>
          <xdr:cNvSpPr>
            <a:spLocks noChangeArrowheads="1"/>
          </xdr:cNvSpPr>
        </xdr:nvSpPr>
        <xdr:spPr bwMode="auto">
          <a:xfrm>
            <a:off x="758" y="688"/>
            <a:ext cx="31" cy="10"/>
          </a:xfrm>
          <a:prstGeom prst="rect">
            <a:avLst/>
          </a:prstGeom>
          <a:solidFill>
            <a:srgbClr val="37609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30" name="Rectangle 62"/>
          <xdr:cNvSpPr>
            <a:spLocks noChangeArrowheads="1"/>
          </xdr:cNvSpPr>
        </xdr:nvSpPr>
        <xdr:spPr bwMode="auto">
          <a:xfrm>
            <a:off x="758" y="688"/>
            <a:ext cx="31" cy="10"/>
          </a:xfrm>
          <a:prstGeom prst="rect">
            <a:avLst/>
          </a:prstGeom>
          <a:solidFill>
            <a:srgbClr val="749448"/>
          </a:solidFill>
          <a:ln w="9525">
            <a:solidFill>
              <a:srgbClr val="000000"/>
            </a:solidFill>
            <a:round/>
            <a:headEnd/>
            <a:tailEnd/>
          </a:ln>
        </xdr:spPr>
      </xdr:sp>
      <xdr:sp macro="" textlink="">
        <xdr:nvSpPr>
          <xdr:cNvPr id="31831"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32"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4"/>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4"/>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1"/>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1"/>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7"/>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2"/>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Pendler!K16">
        <xdr:nvSpPr>
          <xdr:cNvPr id="48" name="Rectangle 88"/>
          <xdr:cNvSpPr>
            <a:spLocks noChangeArrowheads="1"/>
          </xdr:cNvSpPr>
        </xdr:nvSpPr>
        <xdr:spPr bwMode="auto">
          <a:xfrm>
            <a:off x="627" y="274"/>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1EFB59C3-58C9-4593-9BAF-C6A4ECEB509D}" type="TxLink">
              <a:rPr lang="en-US" sz="800" b="0" i="0" u="none" strike="noStrike" baseline="0">
                <a:solidFill>
                  <a:srgbClr val="000000"/>
                </a:solidFill>
                <a:latin typeface="Arial"/>
                <a:cs typeface="Arial"/>
              </a:rPr>
              <a:pPr algn="l" rtl="0">
                <a:defRPr sz="1000"/>
              </a:pPr>
              <a:t>2,2</a:t>
            </a:fld>
            <a:endParaRPr lang="de-DE" sz="800" b="0" i="0" u="none" strike="noStrike" baseline="0">
              <a:solidFill>
                <a:srgbClr val="000000"/>
              </a:solidFill>
              <a:latin typeface="Arial"/>
              <a:cs typeface="Arial"/>
            </a:endParaRPr>
          </a:p>
        </xdr:txBody>
      </xdr:sp>
      <xdr:sp macro="" textlink="Pendler!K19">
        <xdr:nvSpPr>
          <xdr:cNvPr id="49" name="Rectangle 90"/>
          <xdr:cNvSpPr>
            <a:spLocks noChangeArrowheads="1"/>
          </xdr:cNvSpPr>
        </xdr:nvSpPr>
        <xdr:spPr bwMode="auto">
          <a:xfrm>
            <a:off x="305" y="427"/>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062D6D9-BE08-467A-8A8B-855B50643AA0}" type="TxLink">
              <a:rPr lang="en-US" sz="800" b="0" i="0" u="none" strike="noStrike" baseline="0">
                <a:solidFill>
                  <a:srgbClr val="000000"/>
                </a:solidFill>
                <a:latin typeface="Arial"/>
                <a:cs typeface="Arial"/>
              </a:rPr>
              <a:pPr algn="l" rtl="0">
                <a:defRPr sz="1000"/>
              </a:pPr>
              <a:t>0,5</a:t>
            </a:fld>
            <a:endParaRPr lang="de-DE" sz="800" b="0" i="0" u="none" strike="noStrike" baseline="0">
              <a:solidFill>
                <a:srgbClr val="000000"/>
              </a:solidFill>
              <a:latin typeface="Arial"/>
              <a:cs typeface="Arial"/>
            </a:endParaRPr>
          </a:p>
        </xdr:txBody>
      </xdr:sp>
      <xdr:sp macro="" textlink="Pendler!K15">
        <xdr:nvSpPr>
          <xdr:cNvPr id="50" name="Rectangle 92"/>
          <xdr:cNvSpPr>
            <a:spLocks noChangeArrowheads="1"/>
          </xdr:cNvSpPr>
        </xdr:nvSpPr>
        <xdr:spPr bwMode="auto">
          <a:xfrm>
            <a:off x="288" y="57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2CF95111-6180-4A2D-BB99-0671053CCA4E}" type="TxLink">
              <a:rPr lang="en-US" sz="800" b="0" i="0" u="none" strike="noStrike" baseline="0">
                <a:solidFill>
                  <a:srgbClr val="000000"/>
                </a:solidFill>
                <a:latin typeface="Arial"/>
                <a:cs typeface="Arial"/>
              </a:rPr>
              <a:pPr algn="l" rtl="0">
                <a:defRPr sz="1000"/>
              </a:pPr>
              <a:t>6,9</a:t>
            </a:fld>
            <a:endParaRPr lang="de-DE" sz="800" b="0" i="0" u="none" strike="noStrike" baseline="0">
              <a:solidFill>
                <a:srgbClr val="000000"/>
              </a:solidFill>
              <a:latin typeface="Arial"/>
              <a:cs typeface="Arial"/>
            </a:endParaRPr>
          </a:p>
        </xdr:txBody>
      </xdr:sp>
      <xdr:sp macro="" textlink="Pendler!K17">
        <xdr:nvSpPr>
          <xdr:cNvPr id="51" name="Rectangle 93"/>
          <xdr:cNvSpPr>
            <a:spLocks noChangeArrowheads="1"/>
          </xdr:cNvSpPr>
        </xdr:nvSpPr>
        <xdr:spPr bwMode="auto">
          <a:xfrm>
            <a:off x="487" y="4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6A6586A-0F37-4FB9-9B1B-8617CCD51761}" type="TxLink">
              <a:rPr lang="en-US" sz="800" b="0" i="0" u="none" strike="noStrike" baseline="0">
                <a:solidFill>
                  <a:srgbClr val="000000"/>
                </a:solidFill>
                <a:latin typeface="Arial"/>
                <a:cs typeface="Arial"/>
              </a:rPr>
              <a:pPr algn="l" rtl="0">
                <a:defRPr sz="1000"/>
              </a:pPr>
              <a:t>3,5</a:t>
            </a:fld>
            <a:endParaRPr lang="de-DE" sz="800" b="0" i="0" u="none" strike="noStrike" baseline="0">
              <a:solidFill>
                <a:srgbClr val="000000"/>
              </a:solidFill>
              <a:latin typeface="Arial"/>
              <a:cs typeface="Arial"/>
            </a:endParaRPr>
          </a:p>
        </xdr:txBody>
      </xdr:sp>
      <xdr:sp macro="" textlink="Pendler!K18">
        <xdr:nvSpPr>
          <xdr:cNvPr id="52" name="Rectangle 95"/>
          <xdr:cNvSpPr>
            <a:spLocks noChangeArrowheads="1"/>
          </xdr:cNvSpPr>
        </xdr:nvSpPr>
        <xdr:spPr bwMode="auto">
          <a:xfrm>
            <a:off x="96"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B44B3FB-27FE-4429-B042-C5E91D20E341}" type="TxLink">
              <a:rPr lang="en-US" sz="800" b="0" i="0" u="none" strike="noStrike" baseline="0">
                <a:solidFill>
                  <a:srgbClr val="000000"/>
                </a:solidFill>
                <a:latin typeface="Arial"/>
                <a:cs typeface="Arial"/>
              </a:rPr>
              <a:pPr algn="l" rtl="0">
                <a:defRPr sz="1000"/>
              </a:pPr>
              <a:t>8,0</a:t>
            </a:fld>
            <a:endParaRPr lang="de-DE" sz="800" b="0" i="0" u="none" strike="noStrike" baseline="0">
              <a:solidFill>
                <a:srgbClr val="000000"/>
              </a:solidFill>
              <a:latin typeface="Arial"/>
              <a:cs typeface="Arial"/>
            </a:endParaRPr>
          </a:p>
        </xdr:txBody>
      </xdr:sp>
    </xdr:grpSp>
    <xdr:clientData/>
  </xdr:twoCellAnchor>
  <xdr:twoCellAnchor>
    <xdr:from>
      <xdr:col>7</xdr:col>
      <xdr:colOff>485775</xdr:colOff>
      <xdr:row>29</xdr:row>
      <xdr:rowOff>28575</xdr:rowOff>
    </xdr:from>
    <xdr:to>
      <xdr:col>7</xdr:col>
      <xdr:colOff>723900</xdr:colOff>
      <xdr:row>29</xdr:row>
      <xdr:rowOff>95250</xdr:rowOff>
    </xdr:to>
    <xdr:sp macro="" textlink="">
      <xdr:nvSpPr>
        <xdr:cNvPr id="31800" name="Rectangle 62"/>
        <xdr:cNvSpPr>
          <a:spLocks noChangeArrowheads="1"/>
        </xdr:cNvSpPr>
      </xdr:nvSpPr>
      <xdr:spPr bwMode="auto">
        <a:xfrm>
          <a:off x="6353175" y="5448300"/>
          <a:ext cx="238125" cy="66675"/>
        </a:xfrm>
        <a:prstGeom prst="rect">
          <a:avLst/>
        </a:prstGeom>
        <a:solidFill>
          <a:srgbClr val="537326"/>
        </a:solidFill>
        <a:ln w="9525">
          <a:solidFill>
            <a:srgbClr val="000000"/>
          </a:solidFill>
          <a:round/>
          <a:headEnd/>
          <a:tailEnd/>
        </a:ln>
      </xdr:spPr>
    </xdr:sp>
    <xdr:clientData/>
  </xdr:twoCellAnchor>
  <xdr:twoCellAnchor>
    <xdr:from>
      <xdr:col>8</xdr:col>
      <xdr:colOff>438150</xdr:colOff>
      <xdr:row>29</xdr:row>
      <xdr:rowOff>0</xdr:rowOff>
    </xdr:from>
    <xdr:to>
      <xdr:col>8</xdr:col>
      <xdr:colOff>613074</xdr:colOff>
      <xdr:row>29</xdr:row>
      <xdr:rowOff>116413</xdr:rowOff>
    </xdr:to>
    <xdr:sp macro="" textlink="">
      <xdr:nvSpPr>
        <xdr:cNvPr id="54" name="Rectangle 18"/>
        <xdr:cNvSpPr>
          <a:spLocks noChangeArrowheads="1"/>
        </xdr:cNvSpPr>
      </xdr:nvSpPr>
      <xdr:spPr bwMode="auto">
        <a:xfrm>
          <a:off x="7143750" y="5495925"/>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8</xdr:col>
      <xdr:colOff>57150</xdr:colOff>
      <xdr:row>29</xdr:row>
      <xdr:rowOff>0</xdr:rowOff>
    </xdr:from>
    <xdr:to>
      <xdr:col>8</xdr:col>
      <xdr:colOff>400050</xdr:colOff>
      <xdr:row>29</xdr:row>
      <xdr:rowOff>161925</xdr:rowOff>
    </xdr:to>
    <xdr:sp macro="" textlink="">
      <xdr:nvSpPr>
        <xdr:cNvPr id="55" name="Rectangle 18"/>
        <xdr:cNvSpPr>
          <a:spLocks noChangeArrowheads="1"/>
        </xdr:cNvSpPr>
      </xdr:nvSpPr>
      <xdr:spPr bwMode="auto">
        <a:xfrm>
          <a:off x="6762750" y="5495925"/>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609600</xdr:colOff>
      <xdr:row>0</xdr:row>
      <xdr:rowOff>409575</xdr:rowOff>
    </xdr:to>
    <xdr:pic>
      <xdr:nvPicPr>
        <xdr:cNvPr id="2"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57</xdr:row>
      <xdr:rowOff>0</xdr:rowOff>
    </xdr:from>
    <xdr:to>
      <xdr:col>7</xdr:col>
      <xdr:colOff>800100</xdr:colOff>
      <xdr:row>71</xdr:row>
      <xdr:rowOff>114300</xdr:rowOff>
    </xdr:to>
    <xdr:sp macro="" textlink="">
      <xdr:nvSpPr>
        <xdr:cNvPr id="3" name="Textfeld 2"/>
        <xdr:cNvSpPr txBox="1"/>
      </xdr:nvSpPr>
      <xdr:spPr>
        <a:xfrm>
          <a:off x="0" y="9925050"/>
          <a:ext cx="6286500" cy="2419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 tIns="0" rIns="28800" bIns="0" rtlCol="0" anchor="t"/>
        <a:lstStyle/>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Erleichterter Arbeitslosengeld-II-Bezug (Alg II) für über 58-Jährige (Regelung ist Ende 2007 	ausgelaufen).</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Januar 2009 - Einführung des § 53a SGB II: </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Erwerbsfähige Leistungsbezieher, die nach Vollendung des 58. Lebensjahres mindestens für die Dauer 	von zwölf Monaten Leistungen der Grundsicherung erhalten haben, ohne dass ihnen eine 	sozialversicherungspflichtige Beschäftigung angeboten worden ist, gelten als nicht arbeitslos. </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Januar 2009 - Gesetz zur Neuausrichtung der arbeitsmarktpolitischen Instrumente (§ 16 Abs. 2 SGB III):   </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a:t>
          </a: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Teilnahme an allen Maßnahmen nach § 45 SGB III (vor Inkrafttreten der Instrumentenreform 2012 	vom 1. April 2012 § 46 SGB III) ist stets als Anwendungsfall des § 16 Abs. 2 SGB III anzusehen und 	unabhängig von den konkreten Maßnahmeinhalten und der wöchentlichen Dauer der Inanspruchnahme 	des Teilnehmers ist die Arbeitslosigkeit während der Maßnahme zu beenden</a:t>
          </a:r>
          <a:r>
            <a:rPr kumimoji="0" lang="de-DE" sz="900" b="0" i="0" u="none" strike="noStrike" kern="0" cap="none" spc="0" normalizeH="0" baseline="0" noProof="0">
              <a:ln>
                <a:noFill/>
              </a:ln>
              <a:solidFill>
                <a:srgbClr val="000000"/>
              </a:solidFill>
              <a:effectLst/>
              <a:uLnTx/>
              <a:uFillTx/>
              <a:latin typeface="Arial"/>
              <a:ea typeface="+mn-ea"/>
              <a:cs typeface="Arial"/>
            </a:rPr>
            <a:t>.</a:t>
          </a:r>
        </a:p>
        <a:p>
          <a:pPr marL="0" marR="0" lvl="0" indent="0" algn="just" defTabSz="914400" rtl="0" eaLnBrk="1" fontAlgn="auto" latinLnBrk="0" hangingPunct="1">
            <a:lnSpc>
              <a:spcPts val="1100"/>
            </a:lnSpc>
            <a:spcBef>
              <a:spcPts val="0"/>
            </a:spcBef>
            <a:spcAft>
              <a:spcPts val="0"/>
            </a:spcAft>
            <a:buClrTx/>
            <a:buSzTx/>
            <a:buFontTx/>
            <a:buNone/>
            <a:tabLst/>
            <a:defRPr sz="1000"/>
          </a:pPr>
          <a:r>
            <a:rPr lang="de-DE" sz="1000" b="0" i="0" baseline="0">
              <a:solidFill>
                <a:schemeClr val="dk1"/>
              </a:solidFill>
              <a:effectLst/>
              <a:latin typeface="+mn-lt"/>
              <a:ea typeface="+mn-ea"/>
              <a:cs typeface="+mn-cs"/>
            </a:rPr>
            <a:t>◦ </a:t>
          </a:r>
          <a:r>
            <a:rPr kumimoji="0" lang="de-DE" sz="900" b="0" i="0" u="none" strike="noStrike" kern="0" cap="none" spc="0" normalizeH="0" baseline="0" noProof="0">
              <a:ln>
                <a:noFill/>
              </a:ln>
              <a:solidFill>
                <a:srgbClr val="000000"/>
              </a:solidFill>
              <a:effectLst/>
              <a:uLnTx/>
              <a:uFillTx/>
              <a:latin typeface="Arial"/>
              <a:ea typeface="+mn-ea"/>
              <a:cs typeface="Arial"/>
            </a:rPr>
            <a:t>Januar 2017 - 9. Änderungsgesetz SGB II: </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a:ln>
                <a:noFill/>
              </a:ln>
              <a:solidFill>
                <a:srgbClr val="000000"/>
              </a:solidFill>
              <a:effectLst/>
              <a:uLnTx/>
              <a:uFillTx/>
              <a:latin typeface="Arial"/>
              <a:ea typeface="+mn-ea"/>
              <a:cs typeface="Arial"/>
            </a:rPr>
            <a:t>                             Die sogenannten „Aufstocker“ (Parallelbezieher von Alg und Alg II) werden vermittlerisch durch die    	Arbeitsagenturen betreut und zählen nun im Rechtskreis SGB III als arbeitslos und nicht mehr im SGB II. </a:t>
          </a: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ts val="700"/>
            </a:lnSpc>
            <a:spcBef>
              <a:spcPts val="0"/>
            </a:spcBef>
            <a:spcAft>
              <a:spcPts val="0"/>
            </a:spcAft>
            <a:buClrTx/>
            <a:buSzTx/>
            <a:buFontTx/>
            <a:buNone/>
            <a:tabLst/>
            <a:defRPr sz="1000"/>
          </a:pPr>
          <a:endParaRPr kumimoji="0" lang="de-DE" sz="7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Nähere Informationen zu den verschiedenen gesetzlichen Änderungen und deren Auswirkungen finden Sie im Qualitätsbericht (Kapitel 6: "Zeitliche und räumliche Vergleichbarkeit", siehe unten stehenden Link). </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Darüber hinaus führen Änderungen der operativen Systeme, in den Datenverarbeitungsverfahren, Aktualisierung der Berufs- und Wirtschaftsklassensystematik zu zeitlichen und räumlichen Einschränkungen bei einzelnen Merkmalen. Nähere Informationen können Sie den Fußnoten der jeweiligen Statistik oder dem Qualitätsbericht "Statistik der Arbeitslosen und Arbeitsuchenden" entnehmen:</a:t>
          </a:r>
        </a:p>
        <a:p>
          <a:pPr>
            <a:lnSpc>
              <a:spcPts val="1200"/>
            </a:lnSpc>
          </a:pPr>
          <a:endParaRPr lang="de-DE" sz="1100"/>
        </a:p>
      </xdr:txBody>
    </xdr:sp>
    <xdr:clientData/>
  </xdr:twoCellAnchor>
  <xdr:twoCellAnchor>
    <xdr:from>
      <xdr:col>0</xdr:col>
      <xdr:colOff>0</xdr:colOff>
      <xdr:row>39</xdr:row>
      <xdr:rowOff>104775</xdr:rowOff>
    </xdr:from>
    <xdr:to>
      <xdr:col>7</xdr:col>
      <xdr:colOff>809625</xdr:colOff>
      <xdr:row>55</xdr:row>
      <xdr:rowOff>133350</xdr:rowOff>
    </xdr:to>
    <xdr:sp macro="" textlink="">
      <xdr:nvSpPr>
        <xdr:cNvPr id="4" name="Textfeld 3"/>
        <xdr:cNvSpPr txBox="1"/>
      </xdr:nvSpPr>
      <xdr:spPr>
        <a:xfrm>
          <a:off x="0" y="6877050"/>
          <a:ext cx="6296025" cy="261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 tIns="0" rIns="28800" bIns="0" rtlCol="0" anchor="t"/>
        <a:lstStyle/>
        <a:p>
          <a:pPr marL="0" marR="0" lvl="0" indent="0" algn="just" defTabSz="914400" rtl="0" eaLnBrk="1" fontAlgn="auto" latinLnBrk="0" hangingPunct="1">
            <a:lnSpc>
              <a:spcPts val="10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a:ea typeface="+mn-ea"/>
              <a:cs typeface="Arial"/>
            </a:rPr>
            <a:t>Historie (Auszug)</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de-DE" sz="7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Im Zeitverlauf haben Änderungen im Sozialrecht sowie in der Organisation der Sozialverwaltungen Einfluss auf die Höhe der Arbeitslosigkeit. Dies ist bei der Interpretation der Daten zu berücksichtigen. Im Folgenden werden die wichtigsten Änderungen benannt:</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de-DE" sz="7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Januar 1986 - Inkrafttreten des § 105c Arbeitsförderungsgesetz (ab Januar 1998: § 428 SGB III):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Erleichterter Arbeitslosengeldbezug (Alg) für über 58-Jährige (Regelung ist Ende 2007 ausgelaufen).</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Januar 2004 - Inkrafttreten des § 16 Abs. 2 SGB III: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Teilnehmer an Maßnahmen der aktiven Arbeitsmarktpolitik werden ausnahmslos nicht mehr als 	arbeitslos gezählt.</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Januar 2005 - Einführung des SGB II: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Mit Einführung des SGB II treten neben den Agenturen für Arbeit weitere Akteure (gemeinsame 	Einrichtungen und zugelassene kommunale Träger) auf den Arbeitsmarkt, die für die Betreuung von 	Arbeitsuchenden zuständig sind. Die Daten zur Arbeitslosigkeit speisen sich daher ab Januar 2005 	aus dem IT-Fachverfahren der Bundesagentur für Arbeit (BA), aus als plausibel bewerteten 	Datenlieferungen 	zugelassener kommunaler Träger und, sofern keine plausiblen Daten geliefert 	wurden, aus ergänzenden Schätzungen. Ab Berichtsmonat Januar 2007 werden diese Daten integriert  	verarbeitet (vorher additiv). Nähere Informationen zur „integrierten Arbeitslosenstatistik“ finden Sie im 	Methodenbericht unter:  </a:t>
          </a:r>
        </a:p>
        <a:p>
          <a:pPr>
            <a:lnSpc>
              <a:spcPts val="1600"/>
            </a:lnSpc>
          </a:pPr>
          <a:endParaRPr lang="de-DE" sz="1100"/>
        </a:p>
      </xdr:txBody>
    </xdr:sp>
    <xdr:clientData/>
  </xdr:twoCellAnchor>
  <xdr:twoCellAnchor>
    <xdr:from>
      <xdr:col>0</xdr:col>
      <xdr:colOff>0</xdr:colOff>
      <xdr:row>4</xdr:row>
      <xdr:rowOff>9525</xdr:rowOff>
    </xdr:from>
    <xdr:to>
      <xdr:col>8</xdr:col>
      <xdr:colOff>9525</xdr:colOff>
      <xdr:row>38</xdr:row>
      <xdr:rowOff>0</xdr:rowOff>
    </xdr:to>
    <xdr:sp macro="" textlink="">
      <xdr:nvSpPr>
        <xdr:cNvPr id="5" name="Textfeld 4"/>
        <xdr:cNvSpPr txBox="1"/>
      </xdr:nvSpPr>
      <xdr:spPr>
        <a:xfrm>
          <a:off x="0" y="942975"/>
          <a:ext cx="6362700" cy="549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DE" sz="900" b="1" i="0" baseline="0">
              <a:solidFill>
                <a:schemeClr val="dk1"/>
              </a:solidFill>
              <a:effectLst/>
              <a:latin typeface="Arial" panose="020B0604020202020204" pitchFamily="34" charset="0"/>
              <a:ea typeface="+mn-ea"/>
              <a:cs typeface="Arial" panose="020B0604020202020204" pitchFamily="34" charset="0"/>
            </a:rPr>
            <a:t>Definition</a:t>
          </a:r>
        </a:p>
        <a:p>
          <a:pPr rtl="0"/>
          <a:endParaRPr lang="de-DE" sz="900">
            <a:effectLst/>
            <a:latin typeface="Arial" panose="020B0604020202020204" pitchFamily="34" charset="0"/>
            <a:cs typeface="Arial" panose="020B0604020202020204" pitchFamily="34" charset="0"/>
          </a:endParaRPr>
        </a:p>
        <a:p>
          <a:pPr rtl="0"/>
          <a:r>
            <a:rPr lang="de-DE" sz="900" b="1" i="0" baseline="0">
              <a:solidFill>
                <a:schemeClr val="dk1"/>
              </a:solidFill>
              <a:effectLst/>
              <a:latin typeface="Arial" panose="020B0604020202020204" pitchFamily="34" charset="0"/>
              <a:ea typeface="+mn-ea"/>
              <a:cs typeface="Arial" panose="020B0604020202020204" pitchFamily="34" charset="0"/>
            </a:rPr>
            <a:t>Arbeitsuchende </a:t>
          </a:r>
          <a:r>
            <a:rPr lang="de-DE" sz="900" b="0" i="0" baseline="0">
              <a:solidFill>
                <a:schemeClr val="dk1"/>
              </a:solidFill>
              <a:effectLst/>
              <a:latin typeface="Arial" panose="020B0604020202020204" pitchFamily="34" charset="0"/>
              <a:ea typeface="+mn-ea"/>
              <a:cs typeface="Arial" panose="020B0604020202020204" pitchFamily="34" charset="0"/>
            </a:rPr>
            <a:t>sind Personen, die </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eine versicherungspflichtige, mindestens 15 Stunden wöchentlich umfassende Beschäftigung als Arbeitnehmer/in suchen,  </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sich wegen der Vermittlung in ein entsprechendes Beschäftigungsverhältnis bei einer Agentur für Arbeit oder einem  </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Jobcenter gemeldet haben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die angestrebte Tätigkeit ausüben können und dürfen.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Dies gilt auch, wenn sie bereits eine Beschäftigung oder eine selbständige Tätigkeit ausüben (§ 15 Sozialgesetzbuch Drittes Buch - SGB III). </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Bei den Arbeitsuchenden wird zwischen arbeitslosen und nichtarbeitslosen Arbeitsuchenden unterschieden.</a:t>
          </a:r>
        </a:p>
        <a:p>
          <a:pPr rtl="0"/>
          <a:endParaRPr lang="de-DE" sz="900">
            <a:effectLst/>
            <a:latin typeface="Arial" panose="020B0604020202020204" pitchFamily="34" charset="0"/>
            <a:cs typeface="Arial" panose="020B0604020202020204" pitchFamily="34" charset="0"/>
          </a:endParaRPr>
        </a:p>
        <a:p>
          <a:pPr rtl="0"/>
          <a:r>
            <a:rPr lang="de-DE" sz="900" b="1" i="0" baseline="0">
              <a:solidFill>
                <a:schemeClr val="dk1"/>
              </a:solidFill>
              <a:effectLst/>
              <a:latin typeface="Arial" panose="020B0604020202020204" pitchFamily="34" charset="0"/>
              <a:ea typeface="+mn-ea"/>
              <a:cs typeface="Arial" panose="020B0604020202020204" pitchFamily="34" charset="0"/>
            </a:rPr>
            <a:t>Arbeitslose </a:t>
          </a:r>
          <a:r>
            <a:rPr lang="de-DE" sz="900" b="0" i="0" baseline="0">
              <a:solidFill>
                <a:schemeClr val="dk1"/>
              </a:solidFill>
              <a:effectLst/>
              <a:latin typeface="Arial" panose="020B0604020202020204" pitchFamily="34" charset="0"/>
              <a:ea typeface="+mn-ea"/>
              <a:cs typeface="Arial" panose="020B0604020202020204" pitchFamily="34" charset="0"/>
            </a:rPr>
            <a:t>sind Personen, die </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vorübergehend nicht in einem Beschäftigungsverhältnis stehen oder nur eine weniger als 15 Stunden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wöchentlich umfassende Beschäftigung ausüben,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eine versicherungspflichtige, mindestens 15 Stunden wöchentlich umfassende Beschäftigung suchen, </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den Vermittlungsbemühungen der Agentur für Arbeit oder des Jobcenters zur Verfügung stehen, also</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arbeitsfähig und -bereit sind, </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in der Bundesrepublik Deutschland wohnen,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nicht jünger als 15 Jahre sind und die Altersgrenze für den Renteneintritt noch nicht erreicht haben,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sich persönlich bei einer Agentur für Arbeit oder einem Jobcenter arbeitslos gemeldet haben. </a:t>
          </a:r>
        </a:p>
        <a:p>
          <a:pPr rtl="0"/>
          <a:endParaRPr lang="de-DE" sz="900">
            <a:effectLst/>
            <a:latin typeface="Arial" panose="020B0604020202020204" pitchFamily="34" charset="0"/>
            <a:cs typeface="Arial" panose="020B0604020202020204" pitchFamily="34" charset="0"/>
          </a:endParaRPr>
        </a:p>
        <a:p>
          <a:pPr rtl="0"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Für Hilfebedürftige nach dem SGB II findet nach § 53a Abs. 1 SGB II die Arbeitslosendefinition des § 16 SGB III sinngemäß Anwendung.</a:t>
          </a:r>
        </a:p>
        <a:p>
          <a:pPr rtl="0" eaLnBrk="1" fontAlgn="auto" latinLnBrk="0" hangingPunct="1"/>
          <a:endParaRPr lang="de-DE" sz="900">
            <a:effectLst/>
            <a:latin typeface="Arial" panose="020B0604020202020204" pitchFamily="34" charset="0"/>
            <a:cs typeface="Arial" panose="020B0604020202020204" pitchFamily="34" charset="0"/>
          </a:endParaRPr>
        </a:p>
        <a:p>
          <a:pPr rtl="0"/>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anose="020B0604020202020204" pitchFamily="34" charset="0"/>
              <a:ea typeface="+mn-ea"/>
              <a:cs typeface="Arial" panose="020B0604020202020204" pitchFamily="34" charset="0"/>
            </a:rPr>
            <a:t>nichtarbeitslose Arbeitsuchende </a:t>
          </a:r>
          <a:r>
            <a:rPr lang="de-DE" sz="900">
              <a:solidFill>
                <a:schemeClr val="dk1"/>
              </a:solidFill>
              <a:effectLst/>
              <a:latin typeface="Arial" panose="020B0604020202020204" pitchFamily="34" charset="0"/>
              <a:ea typeface="+mn-ea"/>
              <a:cs typeface="Arial" panose="020B0604020202020204" pitchFamily="34" charset="0"/>
            </a:rPr>
            <a:t>gelten Arbeitsuchende, die die besonderen, für die Zählung als Arbeitslose geforderten Kriterien (z. B. hinsichtlich der Beschäftigungslosigkeit oder der erhöhten Anforderungen an die Verfügbarkeit für die Arbeitsvermittlung) nicht erfüllen oder nach gesetzlicher Vorgabe nicht als arbeitslos gelten. </a:t>
          </a:r>
          <a:endParaRPr lang="de-DE" sz="900">
            <a:effectLst/>
            <a:latin typeface="Arial" panose="020B0604020202020204" pitchFamily="34" charset="0"/>
            <a:cs typeface="Arial" panose="020B0604020202020204" pitchFamily="34" charset="0"/>
          </a:endParaRPr>
        </a:p>
        <a:p>
          <a:pPr rtl="0"/>
          <a:r>
            <a:rPr lang="de-DE" sz="900">
              <a:solidFill>
                <a:schemeClr val="dk1"/>
              </a:solidFill>
              <a:effectLst/>
              <a:latin typeface="Arial" panose="020B0604020202020204" pitchFamily="34" charset="0"/>
              <a:ea typeface="+mn-ea"/>
              <a:cs typeface="Arial" panose="020B0604020202020204" pitchFamily="34" charset="0"/>
            </a:rPr>
            <a:t>Somit zählen als nichtarbeitslos arbeitsuchend Personen, die</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kurzzeitig (&lt; 6 Wochen) arbeitsunfähig sind,</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sich nach § 38 Abs. 1 SGB III frühzeitig arbeitsuchend gemeldet haben,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mehr als geringfügig beschäftigt sind und Arbeitslosengeld II beziehen,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am 2. Arbeitsmarkt beschäftigt sind,</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an einer Maßnahme zur Aktivierung und beruflichen Eingliederung, an beruflichen Weiterbildungsmaßnahmen oder</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anderen arbeitsmarktpolitischen Maßnahmen teilnehmen,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nach § 53a Abs. 2 SGB II nicht als arbeitslos zählen (nach Vollendung des 58. Lebensjahres mindestens für die Dauer</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von zwölf Monaten Leistungen der Grundsicherung für Arbeitsuchende bezogen haben, ohne dass ihnen eine </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sozialversicherungspflichtige Beschäftigung angeboten worden ist) oder</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eine Beschäftigung suchen, aber die weiteren Kriterien des § 16 SGB III für die Zählung als Arbeitslose nicht erfüllen,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beispielsweise weil sie bereits eine Beschäftigung oder selbständige Tätigkeit ausüben.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Weitere Definitionen finden Sie im Glossar der Arbeitsmarktstatistik unter:</a:t>
          </a:r>
          <a:endParaRPr lang="de-DE" sz="900">
            <a:effectLst/>
            <a:latin typeface="Arial" panose="020B0604020202020204" pitchFamily="34" charset="0"/>
            <a:cs typeface="Arial" panose="020B0604020202020204" pitchFamily="34" charset="0"/>
          </a:endParaRPr>
        </a:p>
        <a:p>
          <a:endParaRPr lang="de-DE"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1752600</xdr:colOff>
      <xdr:row>0</xdr:row>
      <xdr:rowOff>409575</xdr:rowOff>
    </xdr:to>
    <xdr:pic>
      <xdr:nvPicPr>
        <xdr:cNvPr id="33796"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28576</xdr:colOff>
      <xdr:row>2</xdr:row>
      <xdr:rowOff>28578</xdr:rowOff>
    </xdr:from>
    <xdr:to>
      <xdr:col>3</xdr:col>
      <xdr:colOff>2819401</xdr:colOff>
      <xdr:row>63</xdr:row>
      <xdr:rowOff>133350</xdr:rowOff>
    </xdr:to>
    <xdr:sp macro="" textlink="">
      <xdr:nvSpPr>
        <xdr:cNvPr id="3" name="Text Box 1"/>
        <xdr:cNvSpPr txBox="1">
          <a:spLocks noChangeArrowheads="1"/>
        </xdr:cNvSpPr>
      </xdr:nvSpPr>
      <xdr:spPr bwMode="auto">
        <a:xfrm>
          <a:off x="28576" y="647703"/>
          <a:ext cx="7715250" cy="10315572"/>
        </a:xfrm>
        <a:prstGeom prst="rect">
          <a:avLst/>
        </a:prstGeom>
        <a:noFill/>
        <a:ln w="9525" cap="rnd">
          <a:noFill/>
          <a:prstDash val="sysDot"/>
          <a:miter lim="800000"/>
          <a:headEnd/>
          <a:tailEnd/>
        </a:ln>
      </xdr:spPr>
      <xdr:txBody>
        <a:bodyPr vertOverflow="clip" wrap="square" lIns="27432" tIns="22860" rIns="27432" bIns="0" anchor="t" upright="1"/>
        <a:lstStyle/>
        <a:p>
          <a:pPr algn="l" rtl="0">
            <a:lnSpc>
              <a:spcPts val="1000"/>
            </a:lnSpc>
            <a:defRPr sz="1000"/>
          </a:pPr>
          <a:r>
            <a:rPr lang="de-DE" sz="1100" b="1" i="0" u="none" strike="noStrike" baseline="0">
              <a:solidFill>
                <a:srgbClr val="000000"/>
              </a:solidFill>
              <a:latin typeface="Arial" pitchFamily="34" charset="0"/>
              <a:cs typeface="Arial" pitchFamily="34" charset="0"/>
            </a:rPr>
            <a:t>Methodische Hinweise - Das Anforderungsniveau nach dem Zielberuf der auszuübenden Tätigkeit</a:t>
          </a:r>
        </a:p>
        <a:p>
          <a:pPr algn="l" rtl="0">
            <a:lnSpc>
              <a:spcPts val="900"/>
            </a:lnSpc>
            <a:defRPr sz="1000"/>
          </a:pPr>
          <a:endParaRPr lang="de-DE" sz="900" b="1" i="0" u="none" strike="noStrike" baseline="0">
            <a:solidFill>
              <a:srgbClr val="000000"/>
            </a:solidFill>
            <a:latin typeface="Arial" pitchFamily="34" charset="0"/>
            <a:cs typeface="Arial" pitchFamily="34" charset="0"/>
          </a:endParaRPr>
        </a:p>
        <a:p>
          <a:pPr algn="l" rtl="0">
            <a:lnSpc>
              <a:spcPts val="900"/>
            </a:lnSpc>
            <a:defRPr sz="1000"/>
          </a:pPr>
          <a:r>
            <a:rPr lang="de-DE" sz="900" b="1" i="0" u="none" strike="noStrike" baseline="0">
              <a:solidFill>
                <a:srgbClr val="000000"/>
              </a:solidFill>
              <a:latin typeface="Arial" pitchFamily="34" charset="0"/>
              <a:cs typeface="Arial" pitchFamily="34" charset="0"/>
            </a:rPr>
            <a:t>Die Dimension </a:t>
          </a:r>
          <a:r>
            <a:rPr lang="de-DE" sz="900" b="1" baseline="0">
              <a:latin typeface="Arial" pitchFamily="34" charset="0"/>
              <a:ea typeface="+mn-ea"/>
              <a:cs typeface="Arial" pitchFamily="34" charset="0"/>
            </a:rPr>
            <a:t>„</a:t>
          </a:r>
          <a:r>
            <a:rPr lang="de-DE" sz="900" b="1" i="0" u="none" strike="noStrike" baseline="0">
              <a:solidFill>
                <a:srgbClr val="000000"/>
              </a:solidFill>
              <a:latin typeface="Arial" pitchFamily="34" charset="0"/>
              <a:cs typeface="Arial" pitchFamily="34" charset="0"/>
            </a:rPr>
            <a:t>Anforderungsniveau</a:t>
          </a:r>
          <a:r>
            <a:rPr lang="de-DE" sz="900" b="1" baseline="0">
              <a:latin typeface="Arial" pitchFamily="34" charset="0"/>
              <a:ea typeface="+mn-ea"/>
              <a:cs typeface="Arial" pitchFamily="34" charset="0"/>
            </a:rPr>
            <a:t>“</a:t>
          </a:r>
          <a:r>
            <a:rPr lang="de-DE" sz="900" b="1" i="0" u="none" strike="noStrike" baseline="0">
              <a:solidFill>
                <a:srgbClr val="000000"/>
              </a:solidFill>
              <a:latin typeface="Arial" pitchFamily="34" charset="0"/>
              <a:cs typeface="Arial" pitchFamily="34" charset="0"/>
            </a:rPr>
            <a:t> in der Klassifikation der Berufe 2010 (KldB 2010)</a:t>
          </a:r>
        </a:p>
        <a:p>
          <a:pPr marL="0" marR="0" indent="0" algn="l" defTabSz="914400" eaLnBrk="1" fontAlgn="auto" latinLnBrk="0" hangingPunct="1">
            <a:lnSpc>
              <a:spcPts val="9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Die Klassifikation der Berufe 2010 strukturiert  und gruppiert die in Deutschland üblichen Berufsbezeichnungen anhand ihrer Ähnlichkeit über ein hierarchisch aufsteigendes, numerisches System in fünf Ebenen. N</a:t>
          </a:r>
          <a:r>
            <a:rPr lang="de-DE" sz="900" b="0" i="0" u="none" strike="noStrike" baseline="0">
              <a:solidFill>
                <a:srgbClr val="000000"/>
              </a:solidFill>
              <a:latin typeface="Arial" pitchFamily="34" charset="0"/>
              <a:ea typeface="+mn-ea"/>
              <a:cs typeface="Arial" pitchFamily="34" charset="0"/>
            </a:rPr>
            <a:t>eben der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Berufsfachlichkeit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 als strukturgebende Dimension auf den ersten vier Aggregationsebenen weist die KldB 2010 auf Ebene der Berufsgattungen (5. Stelle der KldB 2010) die Dimension </a:t>
          </a:r>
          <a:r>
            <a:rPr lang="de-DE" sz="900" baseline="0">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Anforderungsniveau</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 aus. Beide Dimensionen verwendet die Statistik, u</a:t>
          </a:r>
          <a:r>
            <a:rPr lang="de-DE" sz="900" b="0" i="0" u="none" strike="noStrike" baseline="0" smtClean="0">
              <a:solidFill>
                <a:srgbClr val="000000"/>
              </a:solidFill>
              <a:latin typeface="Arial" pitchFamily="34" charset="0"/>
              <a:ea typeface="+mn-ea"/>
              <a:cs typeface="Arial" pitchFamily="34" charset="0"/>
            </a:rPr>
            <a:t>m die detaillierten Informationen der Einzelberufe für Beobachtungen und Analysen auch in kleiner regionaler Gliederung oder über längere Zeiträume hinweg abbildbar zu machen.  </a:t>
          </a:r>
        </a:p>
        <a:p>
          <a:pPr algn="l">
            <a:lnSpc>
              <a:spcPts val="900"/>
            </a:lnSpc>
          </a:pPr>
          <a:endParaRPr lang="de-DE" sz="900" b="0" i="0" u="none" strike="noStrike" baseline="0" smtClean="0">
            <a:solidFill>
              <a:srgbClr val="000000"/>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Im Folgenden wird die Dimension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Anforderungsniveau</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(AN) näher beschrieben.</a:t>
          </a:r>
        </a:p>
        <a:p>
          <a:pPr algn="l">
            <a:lnSpc>
              <a:spcPts val="900"/>
            </a:lnSpc>
          </a:pPr>
          <a:endParaRPr lang="de-DE" sz="900" b="0" i="0" u="none" strike="noStrike" baseline="0" smtClean="0">
            <a:solidFill>
              <a:srgbClr val="000000"/>
            </a:solidFill>
            <a:latin typeface="Arial" pitchFamily="34" charset="0"/>
            <a:ea typeface="+mn-ea"/>
            <a:cs typeface="Arial" pitchFamily="34" charset="0"/>
          </a:endParaRPr>
        </a:p>
        <a:p>
          <a:pPr marL="0" marR="0" indent="0" defTabSz="914400" eaLnBrk="1" fontAlgn="auto" latinLnBrk="0" hangingPunct="1">
            <a:lnSpc>
              <a:spcPts val="9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Das Anforderungsniveau ist eine Kennzahl für die Komplexität der ausgeübten Tätigkeit. Sie ist immer für einen bestimmten Beruf typisch und außerdem unabhängig von der formalen Qualifikation einer Person. Zur Einstufung werden zwar die für die Ausübung des Berufs erforderlichen formalen Qualifikationen  herangezogen, informelle Bildung und/oder Berufserfahrung sind bei der Zuordnung aber ebenfalls von Bedeutung. I</a:t>
          </a:r>
          <a:r>
            <a:rPr lang="de-DE" sz="900" b="0" i="0" u="none" strike="noStrike" baseline="0">
              <a:solidFill>
                <a:srgbClr val="000000"/>
              </a:solidFill>
              <a:latin typeface="Arial" pitchFamily="34" charset="0"/>
              <a:ea typeface="+mn-ea"/>
              <a:cs typeface="Arial" pitchFamily="34" charset="0"/>
            </a:rPr>
            <a:t>n der KldB 2010 wird die Dimension über die </a:t>
          </a:r>
          <a:r>
            <a:rPr lang="de-DE" sz="900" b="1" i="0" u="none" strike="noStrike" baseline="0">
              <a:solidFill>
                <a:srgbClr val="000000"/>
              </a:solidFill>
              <a:latin typeface="Arial" pitchFamily="34" charset="0"/>
              <a:ea typeface="+mn-ea"/>
              <a:cs typeface="Arial" pitchFamily="34" charset="0"/>
            </a:rPr>
            <a:t>5. Stelle </a:t>
          </a:r>
          <a:r>
            <a:rPr lang="de-DE" sz="900" b="0" i="0" u="none" strike="noStrike" baseline="0">
              <a:solidFill>
                <a:srgbClr val="000000"/>
              </a:solidFill>
              <a:latin typeface="Arial" pitchFamily="34" charset="0"/>
              <a:ea typeface="+mn-ea"/>
              <a:cs typeface="Arial" pitchFamily="34" charset="0"/>
            </a:rPr>
            <a:t>(Berufsgattung) der zugeordneten Klassifikationskennziffer abgelesen. Beispiel:  der Einzelberuf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Bäcker/in" wird der Berufsgattung 2922</a:t>
          </a:r>
          <a:r>
            <a:rPr lang="de-DE" sz="900" b="1" i="0" u="none" strike="noStrike" baseline="0">
              <a:solidFill>
                <a:srgbClr val="000000"/>
              </a:solidFill>
              <a:latin typeface="Arial" pitchFamily="34" charset="0"/>
              <a:ea typeface="+mn-ea"/>
              <a:cs typeface="Arial" pitchFamily="34" charset="0"/>
            </a:rPr>
            <a:t>2</a:t>
          </a:r>
          <a:r>
            <a:rPr lang="de-DE" sz="900" b="0" i="0" u="none" strike="noStrike" baseline="0">
              <a:solidFill>
                <a:srgbClr val="000000"/>
              </a:solidFill>
              <a:latin typeface="Arial" pitchFamily="34" charset="0"/>
              <a:ea typeface="+mn-ea"/>
              <a:cs typeface="Arial" pitchFamily="34" charset="0"/>
            </a:rPr>
            <a:t> zugewiesen und hat damit das Anforderungsniveau 2.</a:t>
          </a:r>
        </a:p>
        <a:p>
          <a:pPr>
            <a:lnSpc>
              <a:spcPts val="900"/>
            </a:lnSpc>
          </a:pPr>
          <a:endParaRPr lang="de-DE" sz="900" b="0" i="0" u="none" strike="noStrike" baseline="0">
            <a:solidFill>
              <a:srgbClr val="000000"/>
            </a:solidFill>
            <a:latin typeface="Arial" pitchFamily="34" charset="0"/>
            <a:ea typeface="+mn-ea"/>
            <a:cs typeface="Arial" pitchFamily="34" charset="0"/>
          </a:endParaRPr>
        </a:p>
        <a:p>
          <a:pPr>
            <a:lnSpc>
              <a:spcPts val="900"/>
            </a:lnSpc>
          </a:pPr>
          <a:r>
            <a:rPr lang="de-DE" sz="900" b="0" i="0" u="none" strike="noStrike" baseline="0" smtClean="0">
              <a:solidFill>
                <a:srgbClr val="000000"/>
              </a:solidFill>
              <a:latin typeface="Arial" pitchFamily="34" charset="0"/>
              <a:ea typeface="+mn-ea"/>
              <a:cs typeface="Arial" pitchFamily="34" charset="0"/>
            </a:rPr>
            <a:t>Das Anforderungsniveau wird in vier Ausprägungsstufen erfasst. </a:t>
          </a:r>
          <a:r>
            <a:rPr lang="de-DE" sz="900" b="0" i="0" u="none" strike="noStrike" baseline="0">
              <a:solidFill>
                <a:srgbClr val="000000"/>
              </a:solidFill>
              <a:latin typeface="Arial" pitchFamily="34" charset="0"/>
              <a:ea typeface="+mn-ea"/>
              <a:cs typeface="Arial" pitchFamily="34" charset="0"/>
            </a:rPr>
            <a:t>Im Einzelnen folgt die Einteilung folgenden Grundsätzen:</a:t>
          </a:r>
        </a:p>
        <a:p>
          <a:pPr algn="l">
            <a:lnSpc>
              <a:spcPts val="800"/>
            </a:lnSpc>
          </a:pPr>
          <a:endParaRPr lang="de-DE" sz="900" b="1" baseline="0" smtClean="0">
            <a:latin typeface="Arial" pitchFamily="34" charset="0"/>
            <a:ea typeface="+mn-ea"/>
            <a:cs typeface="Arial" pitchFamily="34" charset="0"/>
          </a:endParaRPr>
        </a:p>
        <a:p>
          <a:pPr algn="l">
            <a:lnSpc>
              <a:spcPts val="900"/>
            </a:lnSpc>
          </a:pPr>
          <a:r>
            <a:rPr lang="de-DE" sz="900" b="1" baseline="0" smtClean="0">
              <a:latin typeface="Arial" pitchFamily="34" charset="0"/>
              <a:ea typeface="+mn-ea"/>
              <a:cs typeface="Arial" pitchFamily="34" charset="0"/>
            </a:rPr>
            <a:t>Anforderungsniveau 1: Helfer- und Anlerntätigkeiten</a:t>
          </a:r>
        </a:p>
        <a:p>
          <a:pPr algn="l">
            <a:lnSpc>
              <a:spcPts val="800"/>
            </a:lnSpc>
          </a:pPr>
          <a:r>
            <a:rPr lang="de-DE" sz="900" baseline="0" smtClean="0">
              <a:latin typeface="Arial" pitchFamily="34" charset="0"/>
              <a:ea typeface="+mn-ea"/>
              <a:cs typeface="Arial" pitchFamily="34" charset="0"/>
            </a:rPr>
            <a:t>Berufe, denen das Anforderungsniveau 1 zugeordnet wird, umfassen typischerweise einfache, wenig komplexe (Routine-)Tätigkeiten. Für die Ausübung dieser Tätigkeiten sind in der Regel keine oder nur geringe spezifische Fachkenntnisse erforderlich. Aufgrund der geringen Komplexität der Tätigkeiten wird i. d. R. kein formaler beruflicher Bildungsabschluss bzw. lediglich eine einjährige (geregelte) Berufsausbildung vorausgesetzt. Denn diese Tätigkeiten weisen eine geringere Komplexität vor als Tätigkeiten, die typischerweise von einer Fachkraft ausgeübt werden. Dem Anforderungsniveau 1 werden daher alle Helfer- und Anlerntätigkeiten sowie einjährige (geregelte) Berufsausbildungen zugeordnet. </a:t>
          </a:r>
        </a:p>
        <a:p>
          <a:pPr algn="l">
            <a:lnSpc>
              <a:spcPts val="900"/>
            </a:lnSpc>
          </a:pPr>
          <a:endParaRPr lang="de-DE" sz="900" baseline="0" smtClean="0">
            <a:latin typeface="Arial" pitchFamily="34" charset="0"/>
            <a:ea typeface="+mn-ea"/>
            <a:cs typeface="Arial" pitchFamily="34" charset="0"/>
          </a:endParaRPr>
        </a:p>
        <a:p>
          <a:pPr algn="l">
            <a:lnSpc>
              <a:spcPts val="900"/>
            </a:lnSpc>
          </a:pPr>
          <a:r>
            <a:rPr lang="de-DE" sz="900" b="1" baseline="0" smtClean="0">
              <a:latin typeface="Arial" pitchFamily="34" charset="0"/>
              <a:ea typeface="+mn-ea"/>
              <a:cs typeface="Arial" pitchFamily="34" charset="0"/>
            </a:rPr>
            <a:t>Anforderungsniveau 2: Fachlich ausgerichtete Tätigkeiten</a:t>
          </a:r>
        </a:p>
        <a:p>
          <a:pPr algn="l">
            <a:lnSpc>
              <a:spcPts val="900"/>
            </a:lnSpc>
          </a:pPr>
          <a:r>
            <a:rPr lang="de-DE" sz="900" baseline="0" smtClean="0">
              <a:latin typeface="Arial" pitchFamily="34" charset="0"/>
              <a:ea typeface="+mn-ea"/>
              <a:cs typeface="Arial" pitchFamily="34" charset="0"/>
            </a:rPr>
            <a:t>Berufe, denen das Anforderungsniveau 2 zugeordnet wird, sind gegenüber den Helfer- und Anlerntätigkeiten deutlich komplexer bzw. stärker fachlich ausgerichtet. Das bedeutet, für die sachgerechte Ausübung dieser Tätigkeiten werden fundierte Fachkenntnisse und Fertigkeiten vorausgesetzt. Das Anforderungsniveau 2 wird üblicherweise mit dem Abschluss einer zwei- bis dreijährigen Berufsausbildung erreicht. Eine entsprechende Berufserfahrung und/oder informelle berufliche Ausbildung werden als gleichwertig angesehen. Bei Anforderungsniveau 2 werden alle Berufe verortet, die hinsichtlich ihres Komplexitätsgrades der Tätigkeit einer Fachkraft entsprechen. </a:t>
          </a:r>
        </a:p>
        <a:p>
          <a:pPr algn="l">
            <a:lnSpc>
              <a:spcPts val="800"/>
            </a:lnSpc>
          </a:pPr>
          <a:endParaRPr lang="de-DE" sz="900" baseline="0" smtClean="0">
            <a:latin typeface="Arial" pitchFamily="34" charset="0"/>
            <a:ea typeface="+mn-ea"/>
            <a:cs typeface="Arial" pitchFamily="34" charset="0"/>
          </a:endParaRPr>
        </a:p>
        <a:p>
          <a:pPr algn="l">
            <a:lnSpc>
              <a:spcPts val="800"/>
            </a:lnSpc>
          </a:pPr>
          <a:r>
            <a:rPr lang="de-DE" sz="900" b="1" baseline="0" smtClean="0">
              <a:latin typeface="Arial" pitchFamily="34" charset="0"/>
              <a:ea typeface="+mn-ea"/>
              <a:cs typeface="Arial" pitchFamily="34" charset="0"/>
            </a:rPr>
            <a:t>Anforderungsniveau 3: Komplexe Spezialistentätigkeiten</a:t>
          </a:r>
        </a:p>
        <a:p>
          <a:pPr algn="l">
            <a:lnSpc>
              <a:spcPts val="800"/>
            </a:lnSpc>
          </a:pPr>
          <a:r>
            <a:rPr lang="de-DE" sz="900" baseline="0" smtClean="0">
              <a:latin typeface="Arial" pitchFamily="34" charset="0"/>
              <a:ea typeface="+mn-ea"/>
              <a:cs typeface="Arial" pitchFamily="34" charset="0"/>
            </a:rPr>
            <a:t>Die Berufe mit Anforderungsniveau 3 sind gegenüber den Berufen, die dem Anforderungsniveau 2 zugeordnet werden, deutlich komplexer und mit Spezialkenntnissen und -fertigkeiten verbunden. Die Anforderungen an das fachliche Wissen sind somit höher. Zudem erfordern die hier verorteten Berufe die Befähigung zur Bewältigung gehobener Fach- und Führungsaufgaben. Charakteristisch für die Berufe des Anforderungsniveaus 3 sind neben den jeweiligen Spezialistentätigkeiten Planungs- und Kontrolltätigkeiten, wie z. B. Arbeitsvorbereitung, Betriebsmitteleinsatzplanung sowie Qualitätsprüfung und -sicherung. Häufig werden die hierfür notwendigen Kenntnisse und Fertigkeiten im Rahmen einer beruflichen Fort- oder Weiterbildung vermittelt. Dem Anforderungsniveau 3 werden daher die Berufe zugeordnet, denen eine Meister- oder Technikerausbildung bzw. ein gleichwertiger Fachschul- oder Hochschulabschluss vorausgegangen ist. Häufig kann auch eine entsprechende Berufserfahrung und/oder informelle berufliche Ausbildung ausreichend für die Ausübung des Berufes sein.</a:t>
          </a:r>
        </a:p>
        <a:p>
          <a:pPr algn="l">
            <a:lnSpc>
              <a:spcPts val="900"/>
            </a:lnSpc>
          </a:pPr>
          <a:endParaRPr lang="de-DE" sz="900" baseline="0" smtClean="0">
            <a:latin typeface="Arial" pitchFamily="34" charset="0"/>
            <a:ea typeface="+mn-ea"/>
            <a:cs typeface="Arial" pitchFamily="34" charset="0"/>
          </a:endParaRPr>
        </a:p>
        <a:p>
          <a:pPr algn="l">
            <a:lnSpc>
              <a:spcPts val="900"/>
            </a:lnSpc>
          </a:pPr>
          <a:r>
            <a:rPr lang="de-DE" sz="900" b="1" baseline="0" smtClean="0">
              <a:latin typeface="Arial" pitchFamily="34" charset="0"/>
              <a:ea typeface="+mn-ea"/>
              <a:cs typeface="Arial" pitchFamily="34" charset="0"/>
            </a:rPr>
            <a:t>Anforderungsniveau 4: Hoch komplexe Tätigkeiten</a:t>
          </a:r>
        </a:p>
        <a:p>
          <a:pPr algn="l">
            <a:lnSpc>
              <a:spcPts val="900"/>
            </a:lnSpc>
          </a:pPr>
          <a:r>
            <a:rPr lang="de-DE" sz="900" baseline="0" smtClean="0">
              <a:latin typeface="Arial" pitchFamily="34" charset="0"/>
              <a:ea typeface="+mn-ea"/>
              <a:cs typeface="Arial" pitchFamily="34" charset="0"/>
            </a:rPr>
            <a:t>Dem Anforderungsniveau 4 werden die Berufe zugeordnet, deren Tätigkeitsbündel einen sehr hohen Komplexitätsgrad aufweisen bzw. ein entsprechend hohes Kenntnis- und Fertigkeitsniveau erfordern. Kennzeichnend für die Berufe des Anforderungsniveaus 4 sind hoch komplexe Tätigkeiten. Dazu zählen z. B. Entwicklungs-, Forschungs- und Diagnosetätigkeiten, Wissensvermittlung sowie Leitungs- und Führungsaufgaben innerhalb eines (großen) Unternehmens. In der Regel setzt die Ausübung dieser Berufe eine mindestens vierjährige Hochschulausbildung und/oder eine entsprechende Berufserfahrung voraus. Der typischerweise erforderliche berufliche Bildungsabschluss ist ein Hochschulabschluss (Masterabschluss, Diplom, Staatsexamen o. Ä.). Bei einigen Berufen bzw. Tätigkeiten kann auch die Anforderung einer Promotion bzw. Habilitation bestehen.</a:t>
          </a:r>
        </a:p>
        <a:p>
          <a:pPr marL="0" indent="0" algn="l">
            <a:lnSpc>
              <a:spcPts val="800"/>
            </a:lnSpc>
          </a:pPr>
          <a:endParaRPr lang="de-DE" sz="900" b="1" i="0" u="none" strike="noStrike" baseline="0">
            <a:solidFill>
              <a:srgbClr val="000000"/>
            </a:solidFill>
            <a:latin typeface="Arial" pitchFamily="34" charset="0"/>
            <a:ea typeface="+mn-ea"/>
            <a:cs typeface="Arial" pitchFamily="34" charset="0"/>
          </a:endParaRPr>
        </a:p>
        <a:p>
          <a:pPr marL="0" indent="0" algn="l">
            <a:lnSpc>
              <a:spcPts val="800"/>
            </a:lnSpc>
          </a:pPr>
          <a:r>
            <a:rPr lang="de-DE" sz="900" b="1" i="0" u="none" strike="noStrike" baseline="0">
              <a:solidFill>
                <a:srgbClr val="000000"/>
              </a:solidFill>
              <a:latin typeface="Arial" pitchFamily="34" charset="0"/>
              <a:ea typeface="+mn-ea"/>
              <a:cs typeface="Arial" pitchFamily="34" charset="0"/>
            </a:rPr>
            <a:t>Besonderheiten der Zuordnung im Vergleich zum allgemeinen Sprachgebrauch:</a:t>
          </a:r>
        </a:p>
        <a:p>
          <a:pPr marL="0" indent="0" algn="l">
            <a:lnSpc>
              <a:spcPts val="800"/>
            </a:lnSpc>
          </a:pPr>
          <a:endParaRPr lang="de-DE" sz="900" b="0" i="0" u="none" strike="noStrike" baseline="0">
            <a:solidFill>
              <a:srgbClr val="000000"/>
            </a:solidFill>
            <a:latin typeface="Arial" pitchFamily="34" charset="0"/>
            <a:ea typeface="+mn-ea"/>
            <a:cs typeface="Arial" pitchFamily="34" charset="0"/>
          </a:endParaRPr>
        </a:p>
        <a:p>
          <a:pPr marL="0" marR="0" indent="0" algn="l" defTabSz="914400" eaLnBrk="1" fontAlgn="auto" latinLnBrk="0" hangingPunct="1">
            <a:lnSpc>
              <a:spcPts val="800"/>
            </a:lnSpc>
            <a:spcBef>
              <a:spcPts val="0"/>
            </a:spcBef>
            <a:spcAft>
              <a:spcPts val="0"/>
            </a:spcAft>
            <a:buClrTx/>
            <a:buSzTx/>
            <a:buFontTx/>
            <a:buNone/>
            <a:tabLst/>
            <a:defRPr/>
          </a:pPr>
          <a:r>
            <a:rPr lang="de-DE" sz="900" b="0" i="1" u="none" strike="noStrike" baseline="0">
              <a:solidFill>
                <a:srgbClr val="000000"/>
              </a:solidFill>
              <a:latin typeface="Arial" pitchFamily="34" charset="0"/>
              <a:ea typeface="+mn-ea"/>
              <a:cs typeface="Arial" pitchFamily="34" charset="0"/>
            </a:rPr>
            <a:t>Besonderheit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Helfer</a:t>
          </a:r>
          <a:r>
            <a:rPr lang="de-DE" sz="900" baseline="0">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 in der KldB 2010 und im allgemeinen Sprachgebrauch</a:t>
          </a:r>
        </a:p>
        <a:p>
          <a:pPr marL="0" marR="0" indent="0" algn="l" defTabSz="914400" eaLnBrk="1" fontAlgn="auto" latinLnBrk="0" hangingPunct="1">
            <a:lnSpc>
              <a:spcPts val="8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smtClean="0">
              <a:latin typeface="Arial" pitchFamily="34" charset="0"/>
              <a:ea typeface="+mn-ea"/>
              <a:cs typeface="Arial" pitchFamily="34" charset="0"/>
            </a:rPr>
            <a:t>Helferberufe</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smtClean="0">
              <a:latin typeface="Arial" pitchFamily="34" charset="0"/>
              <a:ea typeface="+mn-ea"/>
              <a:cs typeface="Arial" pitchFamily="34" charset="0"/>
            </a:rPr>
            <a:t> der KldB 2010 umfassen typischerweise einfache, wenig komplexe (Routine-)Tätigkeiten. Aufgrund der geringen Komplexität der Tätigkeiten wird ein formaler beruflicher Bildungsabschluss nicht oder nur in Grundzügen vorausgesetzt. </a:t>
          </a:r>
          <a:r>
            <a:rPr lang="de-DE" sz="900" baseline="0">
              <a:latin typeface="Arial" pitchFamily="34" charset="0"/>
              <a:ea typeface="+mn-ea"/>
              <a:cs typeface="Arial" pitchFamily="34" charset="0"/>
            </a:rPr>
            <a:t>Entsprechend wird Helfer- und Anlerntätigkeiten das Anforderungsniveau 1 zugeordnet. Dennoch umfasst das Anforderungsniveau 1 mehr Berufe, als im üblichen Sprachgebrauch unter Helfer i. S. v. ungelernter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a:latin typeface="Arial" pitchFamily="34" charset="0"/>
              <a:ea typeface="+mn-ea"/>
              <a:cs typeface="Arial" pitchFamily="34" charset="0"/>
            </a:rPr>
            <a:t>Hilfskraft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a:latin typeface="Arial" pitchFamily="34" charset="0"/>
              <a:ea typeface="+mn-ea"/>
              <a:cs typeface="Arial" pitchFamily="34" charset="0"/>
            </a:rPr>
            <a:t> verstanden wird. Nach der Definition und der Empfehlung des Bundesinstituts für berufliche Bildung (BiBB) werden auch alle einjährigen Berufsausbildungen, z. B. „Gesundheits- und Krankenpflegehelfer/in“, „Rettungsdiensthelfer/in“ und „Kindergartenhelfer/in“ dieser Kategorie zugeordnet. </a:t>
          </a:r>
          <a:endParaRPr lang="de-DE" sz="900" baseline="0" smtClean="0">
            <a:latin typeface="Arial" pitchFamily="34" charset="0"/>
            <a:ea typeface="+mn-ea"/>
            <a:cs typeface="Arial" pitchFamily="34" charset="0"/>
          </a:endParaRPr>
        </a:p>
        <a:p>
          <a:pPr algn="l">
            <a:lnSpc>
              <a:spcPts val="800"/>
            </a:lnSpc>
          </a:pPr>
          <a:r>
            <a:rPr lang="de-DE" sz="900" baseline="0" smtClean="0">
              <a:latin typeface="Arial" pitchFamily="34" charset="0"/>
              <a:ea typeface="+mn-ea"/>
              <a:cs typeface="Arial" pitchFamily="34" charset="0"/>
            </a:rPr>
            <a:t>Diese Berufe werden üblicherweise in der gleichen Berufsfachlichkeit (4-Steller) verortet wie die komplexeren, größtenteils darauf aufbauenden Fachkrafttätigkeiten (Anforderungsniveau 2). Somit wird z. B. der Beruf „Kindergartenhelfer/in“ dem gleichen 4-Steller (8311) „Berufe in der Kinderbetreuung und -erziehung“ zugeordnet wie der Beruf „Erzieher/in“ und mit Hilfe des Anforderungsniveaus (5. Stelle, Berufsgattung) von diesem abgegrenzt. </a:t>
          </a:r>
        </a:p>
        <a:p>
          <a:pPr marL="0" indent="0" algn="l">
            <a:lnSpc>
              <a:spcPts val="800"/>
            </a:lnSpc>
          </a:pPr>
          <a:endParaRPr lang="de-DE" sz="900" b="0" i="0" u="none" strike="noStrike" baseline="0">
            <a:solidFill>
              <a:srgbClr val="000000"/>
            </a:solidFill>
            <a:latin typeface="Arial" pitchFamily="34" charset="0"/>
            <a:ea typeface="+mn-ea"/>
            <a:cs typeface="Arial" pitchFamily="34" charset="0"/>
          </a:endParaRPr>
        </a:p>
        <a:p>
          <a:pPr marL="0" marR="0" indent="0" algn="l" defTabSz="914400" eaLnBrk="1" fontAlgn="auto" latinLnBrk="0" hangingPunct="1">
            <a:lnSpc>
              <a:spcPts val="800"/>
            </a:lnSpc>
            <a:spcBef>
              <a:spcPts val="0"/>
            </a:spcBef>
            <a:spcAft>
              <a:spcPts val="0"/>
            </a:spcAft>
            <a:buClrTx/>
            <a:buSzTx/>
            <a:buFontTx/>
            <a:buNone/>
            <a:tabLst/>
            <a:defRPr/>
          </a:pPr>
          <a:r>
            <a:rPr lang="de-DE" sz="900" b="0" i="1" u="none" strike="noStrike" baseline="0">
              <a:solidFill>
                <a:srgbClr val="000000"/>
              </a:solidFill>
              <a:latin typeface="Arial" pitchFamily="34" charset="0"/>
              <a:ea typeface="+mn-ea"/>
              <a:cs typeface="Arial" pitchFamily="34" charset="0"/>
            </a:rPr>
            <a:t>Besonderheit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Fachkraft</a:t>
          </a:r>
          <a:r>
            <a:rPr lang="de-DE" sz="900" baseline="0">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in der KldB 2010 und im allgemeinen Sprachgebrauch</a:t>
          </a:r>
        </a:p>
        <a:p>
          <a:pPr marL="0" marR="0" indent="0" algn="l" defTabSz="914400" eaLnBrk="1" fontAlgn="auto" latinLnBrk="0" hangingPunct="1">
            <a:lnSpc>
              <a:spcPts val="8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Die Bezeichnung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im Sinne der KldB 2010 als Anforderungsniveau 2 unterscheidet sich von der im allgemeinen Sprachgebrauch verwendeten Definition von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Fachkräften</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als Anforderungsniveau 2 umfasst typischerweise fachlich ausgerichtete Tätigkeiten für Personen mit abgeschlossener zwei- bis dreijähriger Berufsausbildung. Unter dem allgemeinen Begriff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dagegen werden üblicherweise Berufe mit </a:t>
          </a:r>
          <a:r>
            <a:rPr lang="de-DE" sz="900" b="0" i="1" u="none" strike="noStrike" baseline="0" smtClean="0">
              <a:solidFill>
                <a:srgbClr val="000000"/>
              </a:solidFill>
              <a:latin typeface="Arial" pitchFamily="34" charset="0"/>
              <a:ea typeface="+mn-ea"/>
              <a:cs typeface="Arial" pitchFamily="34" charset="0"/>
            </a:rPr>
            <a:t>mindestens</a:t>
          </a:r>
          <a:r>
            <a:rPr lang="de-DE" sz="900" b="0" i="0" u="none" strike="noStrike" baseline="0" smtClean="0">
              <a:solidFill>
                <a:srgbClr val="000000"/>
              </a:solidFill>
              <a:latin typeface="Arial" pitchFamily="34" charset="0"/>
              <a:ea typeface="+mn-ea"/>
              <a:cs typeface="Arial" pitchFamily="34" charset="0"/>
            </a:rPr>
            <a:t> abgeschlossener Berufsausbildung verstanden. Dieses allgemeine Verständnis von Fachkraft umfasst also zusätzlich zu Tätigkeiten mit abgeschlossener Berufsausbildung auch Tätigkeiten mit höheren Abschlüssen bis hin zu Hochschulabschlüssen. In der KldB 2010 wäre dies näherungsweise über die Aggregation von Anforderungsniveau zwei bis vier, d. h. unter Ausschluss von Helfer- und Anlerntätigkeiten, nachzubilden.</a:t>
          </a:r>
          <a:endParaRPr lang="de-DE" sz="900" b="1" i="0" u="none" strike="noStrike" baseline="0" smtClean="0">
            <a:solidFill>
              <a:srgbClr val="000000"/>
            </a:solidFill>
            <a:latin typeface="Arial" pitchFamily="34" charset="0"/>
            <a:ea typeface="+mn-ea"/>
            <a:cs typeface="Arial" pitchFamily="34" charset="0"/>
          </a:endParaRPr>
        </a:p>
        <a:p>
          <a:pPr marL="0" indent="0" algn="l">
            <a:lnSpc>
              <a:spcPts val="800"/>
            </a:lnSpc>
          </a:pPr>
          <a:endParaRPr lang="de-DE" sz="900" b="1" i="0" u="none" strike="noStrike" baseline="0" smtClean="0">
            <a:solidFill>
              <a:srgbClr val="000000"/>
            </a:solidFill>
            <a:latin typeface="Arial" pitchFamily="34" charset="0"/>
            <a:ea typeface="+mn-ea"/>
            <a:cs typeface="Arial" pitchFamily="34" charset="0"/>
          </a:endParaRPr>
        </a:p>
        <a:p>
          <a:pPr marL="0" indent="0" algn="l">
            <a:lnSpc>
              <a:spcPts val="800"/>
            </a:lnSpc>
          </a:pPr>
          <a:r>
            <a:rPr lang="de-DE" sz="900" b="1" i="0" u="none" strike="noStrike" baseline="0" smtClean="0">
              <a:solidFill>
                <a:srgbClr val="000000"/>
              </a:solidFill>
              <a:latin typeface="Arial" pitchFamily="34" charset="0"/>
              <a:ea typeface="+mn-ea"/>
              <a:cs typeface="Arial" pitchFamily="34" charset="0"/>
            </a:rPr>
            <a:t>Nähere Informationen, </a:t>
          </a:r>
          <a:r>
            <a:rPr lang="de-DE" sz="900" b="0" i="0" u="none" strike="noStrike" baseline="0" smtClean="0">
              <a:solidFill>
                <a:srgbClr val="000000"/>
              </a:solidFill>
              <a:latin typeface="Arial" pitchFamily="34" charset="0"/>
              <a:ea typeface="+mn-ea"/>
              <a:cs typeface="Arial" pitchFamily="34" charset="0"/>
            </a:rPr>
            <a:t>systematische Übersichten und Dokumentationen zur Entwicklung und Ausprägung des Anforderungsniveaus finden Sie im Internet unter:  </a:t>
          </a:r>
          <a:endParaRPr lang="de-DE" sz="900" b="1" i="0" u="none" strike="noStrike" baseline="0" smtClean="0">
            <a:solidFill>
              <a:srgbClr val="000000"/>
            </a:solidFill>
            <a:latin typeface="Arial" pitchFamily="34" charset="0"/>
            <a:ea typeface="+mn-ea"/>
            <a:cs typeface="Arial" pitchFamily="34" charset="0"/>
          </a:endParaRPr>
        </a:p>
        <a:p>
          <a:pPr algn="l" rtl="0">
            <a:lnSpc>
              <a:spcPts val="800"/>
            </a:lnSpc>
            <a:defRPr sz="1000"/>
          </a:pPr>
          <a:endParaRPr lang="de-DE" sz="9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r>
            <a:rPr lang="de-DE" sz="900" b="1" i="0" u="none" strike="noStrike" baseline="0">
              <a:solidFill>
                <a:srgbClr val="000000"/>
              </a:solidFill>
              <a:latin typeface="Arial" pitchFamily="34" charset="0"/>
              <a:cs typeface="Arial" pitchFamily="34" charset="0"/>
            </a:rPr>
            <a:t> </a:t>
          </a: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algn="l" rtl="0">
            <a:lnSpc>
              <a:spcPts val="800"/>
            </a:lnSpc>
            <a:defRPr sz="1000"/>
          </a:pPr>
          <a:endParaRPr lang="de-DE" sz="900" b="1" i="0" u="none" strike="noStrike" baseline="0">
            <a:solidFill>
              <a:srgbClr val="000000"/>
            </a:solidFill>
            <a:latin typeface="Arial" pitchFamily="34" charset="0"/>
            <a:cs typeface="Arial" pitchFamily="34" charset="0"/>
          </a:endParaRPr>
        </a:p>
        <a:p>
          <a:pPr algn="l" rtl="0">
            <a:lnSpc>
              <a:spcPts val="700"/>
            </a:lnSpc>
            <a:defRPr sz="1000"/>
          </a:pPr>
          <a:endParaRPr lang="de-DE" sz="900" b="1" i="0" u="none" strike="noStrike" baseline="0">
            <a:solidFill>
              <a:srgbClr val="000000"/>
            </a:solidFill>
            <a:latin typeface="Arial" pitchFamily="34" charset="0"/>
            <a:cs typeface="Arial" pitchFamily="34" charset="0"/>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900"/>
            </a:lnSpc>
            <a:defRPr sz="1000"/>
          </a:pPr>
          <a:endParaRPr lang="de-DE" sz="900" b="1" i="0" u="none" strike="noStrike" baseline="0">
            <a:solidFill>
              <a:srgbClr val="000000"/>
            </a:solidFill>
            <a:latin typeface="Arial"/>
            <a:cs typeface="Arial"/>
          </a:endParaRPr>
        </a:p>
        <a:p>
          <a:pPr algn="l" rtl="0">
            <a:lnSpc>
              <a:spcPts val="700"/>
            </a:lnSpc>
            <a:defRPr sz="1000"/>
          </a:pPr>
          <a:endParaRPr lang="de-DE" sz="900" b="1" i="0" u="none" strike="noStrike" baseline="0">
            <a:solidFill>
              <a:srgbClr val="000000"/>
            </a:solidFill>
            <a:latin typeface="Arial"/>
            <a:cs typeface="Arial"/>
          </a:endParaRPr>
        </a:p>
        <a:p>
          <a:pPr algn="l" rtl="0">
            <a:lnSpc>
              <a:spcPts val="900"/>
            </a:lnSpc>
            <a:defRPr sz="1000"/>
          </a:pPr>
          <a:endParaRPr lang="de-DE" sz="900" b="1" i="0" u="none" strike="noStrike" baseline="0">
            <a:solidFill>
              <a:srgbClr val="000000"/>
            </a:solidFill>
            <a:latin typeface="Arial"/>
            <a:cs typeface="Arial"/>
          </a:endParaRPr>
        </a:p>
        <a:p>
          <a:pPr algn="l" rtl="0">
            <a:lnSpc>
              <a:spcPts val="7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xdr:txBody>
    </xdr:sp>
    <xdr:clientData/>
  </xdr:twoCellAnchor>
  <xdr:twoCellAnchor>
    <xdr:from>
      <xdr:col>3</xdr:col>
      <xdr:colOff>1784350</xdr:colOff>
      <xdr:row>2</xdr:row>
      <xdr:rowOff>0</xdr:rowOff>
    </xdr:from>
    <xdr:to>
      <xdr:col>4</xdr:col>
      <xdr:colOff>88900</xdr:colOff>
      <xdr:row>3</xdr:row>
      <xdr:rowOff>28575</xdr:rowOff>
    </xdr:to>
    <xdr:sp macro="" textlink="">
      <xdr:nvSpPr>
        <xdr:cNvPr id="5" name="Inhalt">
          <a:hlinkClick xmlns:r="http://schemas.openxmlformats.org/officeDocument/2006/relationships" r:id="rId2"/>
        </xdr:cNvPr>
        <xdr:cNvSpPr txBox="1"/>
      </xdr:nvSpPr>
      <xdr:spPr>
        <a:xfrm>
          <a:off x="6708775" y="619125"/>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1524000</xdr:colOff>
      <xdr:row>0</xdr:row>
      <xdr:rowOff>381000</xdr:rowOff>
    </xdr:to>
    <xdr:pic>
      <xdr:nvPicPr>
        <xdr:cNvPr id="34818"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3848100</xdr:colOff>
      <xdr:row>1</xdr:row>
      <xdr:rowOff>95250</xdr:rowOff>
    </xdr:from>
    <xdr:to>
      <xdr:col>6</xdr:col>
      <xdr:colOff>66675</xdr:colOff>
      <xdr:row>3</xdr:row>
      <xdr:rowOff>95250</xdr:rowOff>
    </xdr:to>
    <xdr:sp macro="" textlink="">
      <xdr:nvSpPr>
        <xdr:cNvPr id="3" name="Inhalt">
          <a:hlinkClick xmlns:r="http://schemas.openxmlformats.org/officeDocument/2006/relationships" r:id="rId2"/>
        </xdr:cNvPr>
        <xdr:cNvSpPr txBox="1"/>
      </xdr:nvSpPr>
      <xdr:spPr>
        <a:xfrm>
          <a:off x="9705975" y="504825"/>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619125</xdr:colOff>
      <xdr:row>0</xdr:row>
      <xdr:rowOff>409575</xdr:rowOff>
    </xdr:to>
    <xdr:pic>
      <xdr:nvPicPr>
        <xdr:cNvPr id="35845"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7</xdr:col>
      <xdr:colOff>809625</xdr:colOff>
      <xdr:row>32</xdr:row>
      <xdr:rowOff>209550</xdr:rowOff>
    </xdr:to>
    <xdr:sp macro="" textlink="">
      <xdr:nvSpPr>
        <xdr:cNvPr id="3" name="Text Box 1"/>
        <xdr:cNvSpPr txBox="1">
          <a:spLocks noChangeArrowheads="1"/>
        </xdr:cNvSpPr>
      </xdr:nvSpPr>
      <xdr:spPr bwMode="auto">
        <a:xfrm>
          <a:off x="0" y="952500"/>
          <a:ext cx="6257925" cy="4743450"/>
        </a:xfrm>
        <a:prstGeom prst="rect">
          <a:avLst/>
        </a:prstGeom>
        <a:noFill/>
        <a:ln w="9525" cap="rnd">
          <a:noFill/>
          <a:prstDash val="sysDot"/>
          <a:miter lim="800000"/>
          <a:headEnd/>
          <a:tailEnd/>
        </a:ln>
      </xdr:spPr>
      <xdr:txBody>
        <a:bodyPr vertOverflow="clip" wrap="square" lIns="27432" tIns="22860" rIns="27432" bIns="0" anchor="t" upright="1"/>
        <a:lstStyle/>
        <a:p>
          <a:pPr algn="just" rtl="0">
            <a:defRPr sz="1000"/>
          </a:pPr>
          <a:r>
            <a:rPr lang="de-DE" sz="1200" b="1" i="0" u="none" strike="noStrike" baseline="0">
              <a:solidFill>
                <a:srgbClr val="000000"/>
              </a:solidFill>
              <a:latin typeface="Arial"/>
              <a:cs typeface="Arial"/>
            </a:rPr>
            <a:t>Definition</a:t>
          </a:r>
        </a:p>
        <a:p>
          <a:pPr algn="just" rtl="0">
            <a:defRPr sz="1000"/>
          </a:pPr>
          <a:endParaRPr lang="de-DE" sz="1000" b="1" i="0" u="none" strike="noStrike" baseline="0">
            <a:solidFill>
              <a:srgbClr val="000000"/>
            </a:solidFill>
            <a:latin typeface="Arial"/>
            <a:cs typeface="Arial"/>
          </a:endParaRPr>
        </a:p>
        <a:p>
          <a:pPr algn="just" rtl="0">
            <a:defRPr sz="1000"/>
          </a:pPr>
          <a:r>
            <a:rPr lang="de-DE" sz="1000" b="1" i="0" u="none" strike="noStrike" baseline="0">
              <a:solidFill>
                <a:srgbClr val="000000"/>
              </a:solidFill>
              <a:latin typeface="Arial"/>
              <a:cs typeface="Arial"/>
            </a:rPr>
            <a:t>Zielberuf</a:t>
          </a:r>
        </a:p>
        <a:p>
          <a:pPr algn="just" rtl="0">
            <a:defRPr sz="1000"/>
          </a:pPr>
          <a:r>
            <a:rPr lang="de-DE" sz="1000" b="0" i="0" u="none" strike="noStrike" baseline="0">
              <a:solidFill>
                <a:srgbClr val="000000"/>
              </a:solidFill>
              <a:latin typeface="Arial"/>
              <a:cs typeface="Arial"/>
            </a:rPr>
            <a:t>Auswertungen zu Arbeitslosen und Arbeitsuchenden geben Auskunft über den angestrebten Zielberuf des Kunden (unabhängig von der absolvierten Ausbildung und dem tatsächlichen Beruf bei Abgang aus Arbeitslosigkeit). Bei gemeldeten Arbeitsstellen erfolgt die Kategorisierung nach dem vom Arbeitgeber gewünschten Hauptberuf.</a:t>
          </a:r>
        </a:p>
        <a:p>
          <a:pPr algn="just" rtl="0">
            <a:defRPr sz="1000"/>
          </a:pPr>
          <a:endParaRPr lang="de-DE" sz="1000" b="0" i="0" u="none" strike="noStrike" baseline="0">
            <a:solidFill>
              <a:srgbClr val="000000"/>
            </a:solidFill>
            <a:latin typeface="Arial"/>
            <a:cs typeface="Arial"/>
          </a:endParaRPr>
        </a:p>
        <a:p>
          <a:pPr algn="just" rtl="0">
            <a:defRPr sz="1000"/>
          </a:pPr>
          <a:r>
            <a:rPr lang="de-DE" sz="1000" b="1" i="0" u="none" strike="noStrike" baseline="0">
              <a:solidFill>
                <a:srgbClr val="000000"/>
              </a:solidFill>
              <a:latin typeface="Arial"/>
              <a:cs typeface="Arial"/>
            </a:rPr>
            <a:t>Ausbildungsberuf</a:t>
          </a:r>
        </a:p>
        <a:p>
          <a:pPr algn="just" rtl="0">
            <a:defRPr sz="1000"/>
          </a:pPr>
          <a:r>
            <a:rPr lang="de-DE" sz="1000" b="0" i="0" u="none" strike="noStrike" baseline="0">
              <a:solidFill>
                <a:srgbClr val="000000"/>
              </a:solidFill>
              <a:latin typeface="Arial"/>
              <a:cs typeface="Arial"/>
            </a:rPr>
            <a:t>Der Ausbildungsberuf gibt Auskunft darüber, in welchem Ausbildungsberuf die letzte abgeschlossene Berufsausbildung eines Kunden erfolgt ist.</a:t>
          </a:r>
        </a:p>
        <a:p>
          <a:pPr algn="just" rtl="0">
            <a:defRPr sz="1000"/>
          </a:pPr>
          <a:endParaRPr lang="de-DE" sz="1000" b="0" i="0" u="none" strike="noStrike" baseline="0">
            <a:solidFill>
              <a:srgbClr val="000000"/>
            </a:solidFill>
            <a:latin typeface="Arial"/>
            <a:cs typeface="Arial"/>
          </a:endParaRPr>
        </a:p>
        <a:p>
          <a:pPr algn="just" rtl="0">
            <a:defRPr sz="1000"/>
          </a:pPr>
          <a:r>
            <a:rPr lang="de-DE" sz="1200" b="1" i="0" u="none" strike="noStrike" baseline="0">
              <a:solidFill>
                <a:srgbClr val="000000"/>
              </a:solidFill>
              <a:latin typeface="Arial"/>
              <a:cs typeface="Arial"/>
            </a:rPr>
            <a:t>Historie</a:t>
          </a:r>
        </a:p>
        <a:p>
          <a:pPr algn="just" rtl="0">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Bis April 2011 wurden in der Bundesagentur für Arbeit statistische Auswertungen nach dem Zielberuf ausschließlich anhand der </a:t>
          </a:r>
          <a:r>
            <a:rPr lang="de-DE" sz="1000" b="1">
              <a:latin typeface="Arial" pitchFamily="34" charset="0"/>
              <a:ea typeface="+mn-ea"/>
              <a:cs typeface="Arial" pitchFamily="34" charset="0"/>
            </a:rPr>
            <a:t>Klassifizierung</a:t>
          </a:r>
          <a:r>
            <a:rPr kumimoji="0" lang="de-DE" sz="1000" b="1" i="0" u="none" strike="noStrike" kern="0" cap="none" spc="0" normalizeH="0" baseline="0" noProof="0">
              <a:ln>
                <a:noFill/>
              </a:ln>
              <a:solidFill>
                <a:srgbClr val="000000"/>
              </a:solidFill>
              <a:effectLst/>
              <a:uLnTx/>
              <a:uFillTx/>
              <a:latin typeface="Arial"/>
              <a:ea typeface="+mn-ea"/>
              <a:cs typeface="Arial"/>
            </a:rPr>
            <a:t> der Berufe 1988 (KldB 1988) </a:t>
          </a:r>
          <a:r>
            <a:rPr kumimoji="0" lang="de-DE" sz="1000" b="0" i="0" u="none" strike="noStrike" kern="0" cap="none" spc="0" normalizeH="0" baseline="0" noProof="0">
              <a:ln>
                <a:noFill/>
              </a:ln>
              <a:solidFill>
                <a:srgbClr val="000000"/>
              </a:solidFill>
              <a:effectLst/>
              <a:uLnTx/>
              <a:uFillTx/>
              <a:latin typeface="Arial"/>
              <a:ea typeface="+mn-ea"/>
              <a:cs typeface="Arial"/>
            </a:rPr>
            <a:t>vorgenommen. Diese Klassifikation beruht in ihrer Gliederungsstruktur (mit Ausnahme der 4-stelligen Berufsklasse) auf der KldB aus dem Jahr 1970. Die Ebene der Berufsordnungen (3-Steller) ist seitdem unverändert und bildet somit die deutsche Berufsstruktur der 50er und 60er Jahre ab. Auswertungen des Statistischen Bundesamtes beruhten bisher auf einer KldB 1992. Um die heutigen komplexen Strukturen von Beruf und Beschäftigung national einheitlich abzubilden, wurde eine </a:t>
          </a:r>
          <a:r>
            <a:rPr kumimoji="0" lang="de-DE" sz="1000" b="1" i="0" u="none" strike="noStrike" kern="0" cap="none" spc="0" normalizeH="0" baseline="0" noProof="0">
              <a:ln>
                <a:noFill/>
              </a:ln>
              <a:solidFill>
                <a:srgbClr val="000000"/>
              </a:solidFill>
              <a:effectLst/>
              <a:uLnTx/>
              <a:uFillTx/>
              <a:latin typeface="Arial"/>
              <a:ea typeface="+mn-ea"/>
              <a:cs typeface="Arial"/>
            </a:rPr>
            <a:t>neue Klassifikation der Berufe (KldB 2010) </a:t>
          </a:r>
          <a:r>
            <a:rPr kumimoji="0" lang="de-DE" sz="1000" b="0" i="0" u="none" strike="noStrike" kern="0" cap="none" spc="0" normalizeH="0" baseline="0" noProof="0">
              <a:ln>
                <a:noFill/>
              </a:ln>
              <a:solidFill>
                <a:srgbClr val="000000"/>
              </a:solidFill>
              <a:effectLst/>
              <a:uLnTx/>
              <a:uFillTx/>
              <a:latin typeface="Arial"/>
              <a:ea typeface="+mn-ea"/>
              <a:cs typeface="Arial"/>
            </a:rPr>
            <a:t>entwickelt, durch die beide derzeit bestehenden nationalen Klassifikationen abgelöst werden. Zusätzlich besitzt die KldB 2010 eine hohe Kompatibilität zur internationalen Berufsklassifikation (ISCO-08), so dass die internationale Vergleichbarkeit von Berufsinformationen in den amtlichen Statistiken deutlich verbessert wird.</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Struktur der KldB 2010 umfasst fünf Ebenen, die mit Hilfe eines numerischen Systems erfasst werden. Die oberen vier Ebenen sind berufsfachlich gegliedert. Erst auf der untersten Ebene (5-Steller) erfolgt die Ausdifferenzierung nach der zweiten Dimension - dem Anforderungsniveau (Finalversion).</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Weiterführende Informationen zur Klassifikation und Entwicklung sind zu finden unter:</a:t>
          </a: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 </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xdr:txBody>
    </xdr:sp>
    <xdr:clientData/>
  </xdr:twoCellAnchor>
  <xdr:twoCellAnchor editAs="oneCell">
    <xdr:from>
      <xdr:col>0</xdr:col>
      <xdr:colOff>0</xdr:colOff>
      <xdr:row>32</xdr:row>
      <xdr:rowOff>142876</xdr:rowOff>
    </xdr:from>
    <xdr:to>
      <xdr:col>7</xdr:col>
      <xdr:colOff>800100</xdr:colOff>
      <xdr:row>57</xdr:row>
      <xdr:rowOff>161926</xdr:rowOff>
    </xdr:to>
    <xdr:sp macro="" textlink="">
      <xdr:nvSpPr>
        <xdr:cNvPr id="4" name="Text Box 1"/>
        <xdr:cNvSpPr txBox="1">
          <a:spLocks noChangeArrowheads="1"/>
        </xdr:cNvSpPr>
      </xdr:nvSpPr>
      <xdr:spPr bwMode="auto">
        <a:xfrm>
          <a:off x="0" y="5629276"/>
          <a:ext cx="6248400" cy="4286250"/>
        </a:xfrm>
        <a:prstGeom prst="rect">
          <a:avLst/>
        </a:prstGeom>
        <a:noFill/>
        <a:ln w="9525" cap="rnd">
          <a:noFill/>
          <a:prstDash val="sysDot"/>
          <a:miter lim="800000"/>
          <a:headEnd/>
          <a:tailEnd/>
        </a:ln>
      </xdr:spPr>
      <xdr:txBody>
        <a:bodyPr vertOverflow="clip" wrap="square" lIns="27432" tIns="22860"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-&gt; Grundlagen -&gt; Klassifikation der Berufe -&gt; KldB 2010</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200" b="1" i="0" u="none" strike="noStrike" baseline="0">
              <a:solidFill>
                <a:srgbClr val="000000"/>
              </a:solidFill>
              <a:latin typeface="Arial"/>
              <a:cs typeface="Arial"/>
            </a:rPr>
            <a:t>Einschränkungen</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KldB 1988:</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Berichtsmonat September 2009 bis Mai/Juni 2010</a:t>
          </a: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0" i="0" u="none" strike="noStrike" baseline="0">
              <a:solidFill>
                <a:srgbClr val="000000"/>
              </a:solidFill>
              <a:latin typeface="Arial"/>
              <a:cs typeface="Arial"/>
            </a:rPr>
            <a:t>Im September 2009 konnten rund 260 Berufe (Helfertätigkeiten) nicht mehr als Zielberuf erfasst werden. Sie wurden im Erfassungssystem automatisiert 19 anderen Berufskategorien zugeordnet. Dadurch ergeben sich Verzerrungen auf allen Hierarchieebenen. Die Berichterstattung ist daher ab Berichtsmonat September 2009 bis Berichtsmonat Mai 2010 (Arbeitsstellen) bzw. Juni 2010 (Arbeitslose und Arbeitsuchende) nur für einen Teil der Berufskategorien möglich.</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ysClr val="windowText" lastClr="000000"/>
              </a:solidFill>
              <a:latin typeface="Arial" pitchFamily="34" charset="0"/>
              <a:ea typeface="+mn-ea"/>
              <a:cs typeface="Arial" pitchFamily="34" charset="0"/>
            </a:rPr>
            <a:t>Ab Mai 2011</a:t>
          </a:r>
          <a:endParaRPr lang="de-DE" sz="1000" b="0" i="0" u="none" strike="noStrike" baseline="0">
            <a:solidFill>
              <a:srgbClr val="000000"/>
            </a:solidFill>
            <a:latin typeface="Arial" pitchFamily="34" charset="0"/>
            <a:cs typeface="Arial" pitchFamily="34" charset="0"/>
          </a:endParaRPr>
        </a:p>
        <a:p>
          <a:r>
            <a:rPr lang="de-DE" sz="1000">
              <a:latin typeface="Arial" pitchFamily="34" charset="0"/>
              <a:ea typeface="+mn-ea"/>
              <a:cs typeface="Arial" pitchFamily="34" charset="0"/>
            </a:rPr>
            <a:t>Im Rahmen der Einführung der KldB 2010 wurde</a:t>
          </a:r>
          <a:r>
            <a:rPr lang="de-DE" sz="1000" baseline="0">
              <a:latin typeface="Arial" pitchFamily="34" charset="0"/>
              <a:ea typeface="+mn-ea"/>
              <a:cs typeface="Arial" pitchFamily="34" charset="0"/>
            </a:rPr>
            <a:t> eine Reduzierung der Helferberufe vorgenommen. Dadurch </a:t>
          </a:r>
          <a:r>
            <a:rPr lang="de-DE" sz="1000">
              <a:latin typeface="Arial" pitchFamily="34" charset="0"/>
              <a:ea typeface="+mn-ea"/>
              <a:cs typeface="Arial" pitchFamily="34" charset="0"/>
            </a:rPr>
            <a:t>sind die  Daten ab Mai 2011 in der KldB</a:t>
          </a:r>
          <a:r>
            <a:rPr lang="de-DE" sz="1000" baseline="0">
              <a:latin typeface="Arial" pitchFamily="34" charset="0"/>
              <a:ea typeface="+mn-ea"/>
              <a:cs typeface="Arial" pitchFamily="34" charset="0"/>
            </a:rPr>
            <a:t> 1988 </a:t>
          </a:r>
          <a:r>
            <a:rPr lang="de-DE" sz="1000">
              <a:latin typeface="Arial" pitchFamily="34" charset="0"/>
              <a:ea typeface="+mn-ea"/>
              <a:cs typeface="Arial" pitchFamily="34" charset="0"/>
            </a:rPr>
            <a:t>nicht mehr vergleichbar</a:t>
          </a:r>
          <a:r>
            <a:rPr lang="de-DE" sz="1000" baseline="0">
              <a:latin typeface="Arial" pitchFamily="34" charset="0"/>
              <a:ea typeface="+mn-ea"/>
              <a:cs typeface="Arial" pitchFamily="34" charset="0"/>
            </a:rPr>
            <a:t> mit </a:t>
          </a:r>
          <a:r>
            <a:rPr lang="de-DE" sz="1000">
              <a:latin typeface="Arial" pitchFamily="34" charset="0"/>
              <a:ea typeface="+mn-ea"/>
              <a:cs typeface="Arial" pitchFamily="34" charset="0"/>
            </a:rPr>
            <a:t>früheren Monaten. Bei entsprechenden Zeitreihenauswertungen werden daher</a:t>
          </a:r>
          <a:r>
            <a:rPr lang="de-DE" sz="1000" baseline="0">
              <a:latin typeface="Arial" pitchFamily="34" charset="0"/>
              <a:ea typeface="+mn-ea"/>
              <a:cs typeface="Arial" pitchFamily="34" charset="0"/>
            </a:rPr>
            <a:t> a</a:t>
          </a:r>
          <a:r>
            <a:rPr lang="de-DE" sz="1000">
              <a:latin typeface="Arial" pitchFamily="34" charset="0"/>
              <a:ea typeface="+mn-ea"/>
              <a:cs typeface="Arial" pitchFamily="34" charset="0"/>
            </a:rPr>
            <a:t>lle Helfertätigkeiten grundsätzlich aus der Betrachtung ausgeschlossen. Auswertungen nach der KldB 2010</a:t>
          </a:r>
          <a:r>
            <a:rPr lang="de-DE" sz="1000" baseline="0">
              <a:latin typeface="Arial" pitchFamily="34" charset="0"/>
              <a:ea typeface="+mn-ea"/>
              <a:cs typeface="Arial" pitchFamily="34" charset="0"/>
            </a:rPr>
            <a:t> sind von der Problematik nicht betroffen.</a:t>
          </a:r>
        </a:p>
        <a:p>
          <a:endParaRPr lang="de-DE" sz="1000" baseline="0">
            <a:latin typeface="Arial" pitchFamily="34" charset="0"/>
            <a:ea typeface="+mn-ea"/>
            <a:cs typeface="Arial" pitchFamily="34" charset="0"/>
          </a:endParaRPr>
        </a:p>
        <a:p>
          <a:pPr rtl="0" eaLnBrk="1" fontAlgn="base" latinLnBrk="0" hangingPunct="1"/>
          <a:endParaRPr lang="de-DE" sz="1000" b="0" i="0" baseline="0">
            <a:latin typeface="Arial" pitchFamily="34" charset="0"/>
            <a:ea typeface="+mn-ea"/>
            <a:cs typeface="Arial" pitchFamily="34" charset="0"/>
          </a:endParaRPr>
        </a:p>
        <a:p>
          <a:pPr rtl="0" eaLnBrk="1" fontAlgn="auto" latinLnBrk="0" hangingPunct="1"/>
          <a:r>
            <a:rPr lang="de-DE" sz="1000" b="1" i="0" baseline="0">
              <a:latin typeface="Arial" pitchFamily="34" charset="0"/>
              <a:ea typeface="+mn-ea"/>
              <a:cs typeface="Arial" pitchFamily="34" charset="0"/>
            </a:rPr>
            <a:t>KldB 2010:</a:t>
          </a:r>
          <a:endParaRPr lang="de-DE" sz="1000">
            <a:latin typeface="Arial" pitchFamily="34" charset="0"/>
            <a:cs typeface="Arial" pitchFamily="34" charset="0"/>
          </a:endParaRPr>
        </a:p>
        <a:p>
          <a:pPr rtl="0" eaLnBrk="1" fontAlgn="base" latinLnBrk="0" hangingPunct="1"/>
          <a:endParaRPr lang="de-DE" sz="1000" b="0" i="0" baseline="0">
            <a:latin typeface="Arial" pitchFamily="34" charset="0"/>
            <a:ea typeface="+mn-ea"/>
            <a:cs typeface="Arial" pitchFamily="34" charset="0"/>
          </a:endParaRPr>
        </a:p>
        <a:p>
          <a:pPr rtl="0" eaLnBrk="1" fontAlgn="auto" latinLnBrk="0" hangingPunct="1"/>
          <a:r>
            <a:rPr lang="de-DE" sz="1000" b="1" i="0" baseline="0">
              <a:latin typeface="Arial" pitchFamily="34" charset="0"/>
              <a:ea typeface="+mn-ea"/>
              <a:cs typeface="Arial" pitchFamily="34" charset="0"/>
            </a:rPr>
            <a:t>Berichtsmonat September 2009 bis Mai/Juni 2010</a:t>
          </a:r>
          <a:endParaRPr lang="de-DE" sz="1000">
            <a:latin typeface="Arial" pitchFamily="34" charset="0"/>
            <a:cs typeface="Arial" pitchFamily="34" charset="0"/>
          </a:endParaRPr>
        </a:p>
        <a:p>
          <a:pPr rtl="0" eaLnBrk="1" fontAlgn="auto" latinLnBrk="0" hangingPunct="1"/>
          <a:r>
            <a:rPr lang="de-DE" sz="1000" b="0" i="0" baseline="0">
              <a:latin typeface="Arial" pitchFamily="34" charset="0"/>
              <a:ea typeface="+mn-ea"/>
              <a:cs typeface="Arial" pitchFamily="34" charset="0"/>
            </a:rPr>
            <a:t>Der oben beschriebene Sachverhalt wirkt sich auch auf Daten nach der KldB 2010 aus. Daher werden bei Auswertungen, die sich auf die Berichtsmonate September 2009 bis Mai 2010 (Arbeitsstellen) bzw. Juni 2010 (Arbeitslose und Arbeitsuchende) beziehen, alle Helfertätigkeiten ausgeschlossen.</a:t>
          </a:r>
          <a:endParaRPr lang="de-DE" sz="1000">
            <a:latin typeface="Arial" pitchFamily="34" charset="0"/>
            <a:cs typeface="Arial" pitchFamily="34" charset="0"/>
          </a:endParaRPr>
        </a:p>
        <a:p>
          <a:endParaRPr lang="de-DE" sz="1000">
            <a:latin typeface="Arial" pitchFamily="34" charset="0"/>
            <a:ea typeface="+mn-ea"/>
            <a:cs typeface="Arial" pitchFamily="34" charset="0"/>
          </a:endParaRPr>
        </a:p>
        <a:p>
          <a:r>
            <a:rPr lang="de-DE" sz="1000">
              <a:latin typeface="Arial" pitchFamily="34" charset="0"/>
              <a:ea typeface="+mn-ea"/>
              <a:cs typeface="Arial" pitchFamily="34" charset="0"/>
            </a:rPr>
            <a:t> </a:t>
          </a:r>
        </a:p>
        <a:p>
          <a:endParaRPr lang="de-DE" sz="100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xdr:txBody>
    </xdr:sp>
    <xdr:clientData/>
  </xdr:twoCellAnchor>
  <xdr:twoCellAnchor>
    <xdr:from>
      <xdr:col>6</xdr:col>
      <xdr:colOff>546100</xdr:colOff>
      <xdr:row>2</xdr:row>
      <xdr:rowOff>0</xdr:rowOff>
    </xdr:from>
    <xdr:to>
      <xdr:col>8</xdr:col>
      <xdr:colOff>88900</xdr:colOff>
      <xdr:row>3</xdr:row>
      <xdr:rowOff>28575</xdr:rowOff>
    </xdr:to>
    <xdr:sp macro="" textlink="">
      <xdr:nvSpPr>
        <xdr:cNvPr id="6" name="Inhalt">
          <a:hlinkClick xmlns:r="http://schemas.openxmlformats.org/officeDocument/2006/relationships" r:id="rId2"/>
        </xdr:cNvPr>
        <xdr:cNvSpPr txBox="1"/>
      </xdr:nvSpPr>
      <xdr:spPr>
        <a:xfrm>
          <a:off x="5156200" y="59055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4</xdr:row>
      <xdr:rowOff>38098</xdr:rowOff>
    </xdr:from>
    <xdr:to>
      <xdr:col>7</xdr:col>
      <xdr:colOff>790575</xdr:colOff>
      <xdr:row>20</xdr:row>
      <xdr:rowOff>390525</xdr:rowOff>
    </xdr:to>
    <xdr:sp macro="" textlink="">
      <xdr:nvSpPr>
        <xdr:cNvPr id="2" name="Text Box 1"/>
        <xdr:cNvSpPr txBox="1">
          <a:spLocks noChangeArrowheads="1"/>
        </xdr:cNvSpPr>
      </xdr:nvSpPr>
      <xdr:spPr bwMode="auto">
        <a:xfrm>
          <a:off x="0" y="971548"/>
          <a:ext cx="5476875" cy="2943227"/>
        </a:xfrm>
        <a:prstGeom prst="rect">
          <a:avLst/>
        </a:prstGeom>
        <a:noFill/>
        <a:ln w="9525" cap="rnd">
          <a:noFill/>
          <a:prstDash val="sysDot"/>
          <a:miter lim="800000"/>
          <a:headEnd/>
          <a:tailEnd/>
        </a:ln>
      </xdr:spPr>
      <xdr:txBody>
        <a:bodyPr vertOverflow="clip" wrap="square" lIns="27432" tIns="22860" rIns="27432" bIns="0" anchor="t" upright="1"/>
        <a:lstStyle/>
        <a:p>
          <a:pPr algn="just" rtl="0">
            <a:defRPr sz="1000"/>
          </a:pPr>
          <a:r>
            <a:rPr lang="de-DE" sz="900" b="1" i="0" u="none" strike="noStrike" baseline="0">
              <a:solidFill>
                <a:srgbClr val="000000"/>
              </a:solidFill>
              <a:latin typeface="Arial"/>
              <a:cs typeface="Arial"/>
            </a:rPr>
            <a:t>Kurzbeschreibung</a:t>
          </a:r>
        </a:p>
        <a:p>
          <a:pPr algn="just" rtl="0">
            <a:defRPr sz="1000"/>
          </a:pPr>
          <a:endParaRPr lang="de-DE" sz="9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a:pPr>
          <a:r>
            <a:rPr lang="de-DE" sz="900" b="1">
              <a:latin typeface="Arial" pitchFamily="34" charset="0"/>
              <a:cs typeface="Arial" pitchFamily="34" charset="0"/>
            </a:rPr>
            <a:t>Pendler </a:t>
          </a:r>
          <a:r>
            <a:rPr lang="de-DE" sz="900">
              <a:latin typeface="Arial" pitchFamily="34" charset="0"/>
              <a:cs typeface="Arial" pitchFamily="34" charset="0"/>
            </a:rPr>
            <a:t>sind in der Beschäftigungsstatistik</a:t>
          </a:r>
          <a:r>
            <a:rPr lang="de-DE" sz="900" baseline="0">
              <a:latin typeface="Arial" pitchFamily="34" charset="0"/>
              <a:cs typeface="Arial" pitchFamily="34" charset="0"/>
            </a:rPr>
            <a:t> </a:t>
          </a:r>
          <a:r>
            <a:rPr lang="de-DE" sz="900">
              <a:latin typeface="Arial" pitchFamily="34" charset="0"/>
              <a:cs typeface="Arial" pitchFamily="34" charset="0"/>
            </a:rPr>
            <a:t>alle sozialversicherungspflichtig Beschäftigten, deren Arbeitsgemeinde sich von der Wohngemeinde unterscheidet. Ob und wie häufig gependelt wird, ist unerheblich. </a:t>
          </a:r>
          <a:r>
            <a:rPr lang="de-DE" sz="900" b="0" i="0" baseline="0">
              <a:effectLst/>
              <a:latin typeface="Arial" pitchFamily="34" charset="0"/>
              <a:ea typeface="+mn-ea"/>
              <a:cs typeface="Arial" pitchFamily="34" charset="0"/>
            </a:rPr>
            <a:t>Pendlerergebnisse stehen jährlich jeweils zum Stichtag 30.06. zur Verfügung. </a:t>
          </a:r>
          <a:endParaRPr lang="de-DE" sz="900">
            <a:effectLst/>
            <a:latin typeface="Arial" pitchFamily="34" charset="0"/>
            <a:cs typeface="Arial" pitchFamily="34" charset="0"/>
          </a:endParaRPr>
        </a:p>
        <a:p>
          <a:pPr>
            <a:lnSpc>
              <a:spcPct val="100000"/>
            </a:lnSpc>
          </a:pPr>
          <a:endParaRPr lang="de-DE" sz="900">
            <a:latin typeface="Arial" pitchFamily="34" charset="0"/>
            <a:cs typeface="Arial" pitchFamily="34" charset="0"/>
          </a:endParaRPr>
        </a:p>
        <a:p>
          <a:pPr>
            <a:lnSpc>
              <a:spcPct val="100000"/>
            </a:lnSpc>
          </a:pPr>
          <a:r>
            <a:rPr lang="de-DE" sz="900" b="1">
              <a:latin typeface="Arial" pitchFamily="34" charset="0"/>
              <a:cs typeface="Arial" pitchFamily="34" charset="0"/>
            </a:rPr>
            <a:t>Einpendler</a:t>
          </a:r>
          <a:r>
            <a:rPr lang="de-DE" sz="900" b="0" baseline="0">
              <a:latin typeface="Arial" pitchFamily="34" charset="0"/>
              <a:cs typeface="Arial" pitchFamily="34" charset="0"/>
            </a:rPr>
            <a:t> </a:t>
          </a:r>
          <a:r>
            <a:rPr lang="de-DE" sz="900">
              <a:latin typeface="Arial" pitchFamily="34" charset="0"/>
              <a:cs typeface="Arial" pitchFamily="34" charset="0"/>
            </a:rPr>
            <a:t>sind Personen, die in ihrer Arbeitsgemeinde nicht wohnen</a:t>
          </a:r>
        </a:p>
        <a:p>
          <a:pPr>
            <a:lnSpc>
              <a:spcPct val="100000"/>
            </a:lnSpc>
          </a:pPr>
          <a:r>
            <a:rPr lang="de-DE" sz="900" b="1">
              <a:latin typeface="Arial" pitchFamily="34" charset="0"/>
              <a:cs typeface="Arial" pitchFamily="34" charset="0"/>
            </a:rPr>
            <a:t>Auspendler</a:t>
          </a:r>
          <a:r>
            <a:rPr lang="de-DE" sz="900">
              <a:latin typeface="Arial" pitchFamily="34" charset="0"/>
              <a:cs typeface="Arial" pitchFamily="34" charset="0"/>
            </a:rPr>
            <a:t> sind Personen, die in ihrer Wohngemeinde nicht arbeiten</a:t>
          </a:r>
        </a:p>
        <a:p>
          <a:pPr algn="just" rtl="0">
            <a:lnSpc>
              <a:spcPct val="100000"/>
            </a:lnSpc>
            <a:defRPr sz="1000"/>
          </a:pPr>
          <a:endParaRPr lang="de-DE" sz="9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a:pPr>
          <a:r>
            <a:rPr lang="de-DE" sz="900">
              <a:effectLst/>
              <a:latin typeface="Arial" pitchFamily="34" charset="0"/>
              <a:ea typeface="+mn-ea"/>
              <a:cs typeface="Arial" pitchFamily="34" charset="0"/>
            </a:rPr>
            <a:t>Die Wohnortgemeinde kann auch im Ausland liegen.</a:t>
          </a:r>
          <a:r>
            <a:rPr lang="de-DE" sz="900">
              <a:latin typeface="Arial" pitchFamily="34" charset="0"/>
              <a:cs typeface="Arial" pitchFamily="34" charset="0"/>
            </a:rPr>
            <a:t> Einpendler aus dem Ausland können also</a:t>
          </a:r>
          <a:r>
            <a:rPr lang="de-DE" sz="900" baseline="0">
              <a:latin typeface="Arial" pitchFamily="34" charset="0"/>
              <a:cs typeface="Arial" pitchFamily="34" charset="0"/>
            </a:rPr>
            <a:t> statistisch dargestellt werden. Für </a:t>
          </a:r>
          <a:r>
            <a:rPr lang="de-DE" sz="900">
              <a:latin typeface="Arial" pitchFamily="34" charset="0"/>
              <a:cs typeface="Arial" pitchFamily="34" charset="0"/>
            </a:rPr>
            <a:t>Auspendler in das Ausland gilt dies jedoch nicht,</a:t>
          </a:r>
          <a:r>
            <a:rPr lang="de-DE" sz="900" baseline="0">
              <a:latin typeface="Arial" pitchFamily="34" charset="0"/>
              <a:cs typeface="Arial" pitchFamily="34" charset="0"/>
            </a:rPr>
            <a:t> da keine Meldungen der Betriebe im Ausland zur deutschen Sozialversicherung erfolgen.</a:t>
          </a:r>
        </a:p>
        <a:p>
          <a:pPr marL="0" marR="0" indent="0" algn="just" defTabSz="914400" rtl="0" eaLnBrk="1" fontAlgn="auto" latinLnBrk="0" hangingPunct="1">
            <a:lnSpc>
              <a:spcPct val="100000"/>
            </a:lnSpc>
            <a:spcBef>
              <a:spcPts val="0"/>
            </a:spcBef>
            <a:spcAft>
              <a:spcPts val="0"/>
            </a:spcAft>
            <a:buClrTx/>
            <a:buSzTx/>
            <a:buFontTx/>
            <a:buNone/>
            <a:tabLst/>
            <a:defRPr/>
          </a:pPr>
          <a:r>
            <a:rPr lang="de-DE" sz="900" baseline="0">
              <a:latin typeface="Arial" pitchFamily="34" charset="0"/>
              <a:cs typeface="Arial" pitchFamily="34" charset="0"/>
            </a:rPr>
            <a:t>                                                </a:t>
          </a:r>
          <a:r>
            <a:rPr lang="de-DE" sz="900">
              <a:latin typeface="Arial" pitchFamily="34" charset="0"/>
              <a:cs typeface="Arial" pitchFamily="34" charset="0"/>
            </a:rPr>
            <a:t/>
          </a:r>
          <a:br>
            <a:rPr lang="de-DE" sz="900">
              <a:latin typeface="Arial" pitchFamily="34" charset="0"/>
              <a:cs typeface="Arial" pitchFamily="34" charset="0"/>
            </a:rPr>
          </a:br>
          <a:r>
            <a:rPr lang="de-DE" sz="900" b="0" i="0" u="none" strike="noStrike">
              <a:effectLst/>
              <a:latin typeface="Arial" pitchFamily="34" charset="0"/>
              <a:ea typeface="+mn-ea"/>
              <a:cs typeface="Arial" pitchFamily="34" charset="0"/>
            </a:rPr>
            <a:t>Die Differenz aus Einpendlern zu Auspendlern ergibt den </a:t>
          </a:r>
          <a:r>
            <a:rPr lang="de-DE" sz="900" b="1" i="0" u="none" strike="noStrike">
              <a:effectLst/>
              <a:latin typeface="Arial" pitchFamily="34" charset="0"/>
              <a:ea typeface="+mn-ea"/>
              <a:cs typeface="Arial" pitchFamily="34" charset="0"/>
            </a:rPr>
            <a:t>Pendlersaldo</a:t>
          </a:r>
          <a:r>
            <a:rPr lang="de-DE" sz="900" b="0" i="0" u="none" strike="noStrike">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effectLst/>
              <a:latin typeface="Arial" pitchFamily="34" charset="0"/>
              <a:ea typeface="+mn-ea"/>
              <a:cs typeface="Arial" pitchFamily="34" charset="0"/>
            </a:rPr>
            <a:t>Da große Regionen viele Ein- und Auspendler aufweisen und kleine Regionen wenig, sind die Pendlerzahlen als </a:t>
          </a:r>
          <a:r>
            <a:rPr lang="de-DE" sz="900" b="0" i="1" u="none" strike="noStrike">
              <a:effectLst/>
              <a:latin typeface="Arial" pitchFamily="34" charset="0"/>
              <a:ea typeface="+mn-ea"/>
              <a:cs typeface="Arial" pitchFamily="34" charset="0"/>
            </a:rPr>
            <a:t>absolute</a:t>
          </a:r>
          <a:r>
            <a:rPr lang="de-DE" sz="900" b="0" i="0" u="none" strike="noStrike">
              <a:effectLst/>
              <a:latin typeface="Arial" pitchFamily="34" charset="0"/>
              <a:ea typeface="+mn-ea"/>
              <a:cs typeface="Arial" pitchFamily="34" charset="0"/>
            </a:rPr>
            <a:t> Größe nicht geeignet, Bewertungen und Klassifizierungen von Regionen hinsichtlich ihrer Arbeits- oder Wohnorteigenschaft vorzunehmen. Für derartige Betrachtungen sind die </a:t>
          </a:r>
          <a:r>
            <a:rPr lang="de-DE" sz="900" b="1" i="0" u="none" strike="noStrike">
              <a:effectLst/>
              <a:latin typeface="Arial" pitchFamily="34" charset="0"/>
              <a:ea typeface="+mn-ea"/>
              <a:cs typeface="Arial" pitchFamily="34" charset="0"/>
            </a:rPr>
            <a:t>Einpendlerquote</a:t>
          </a:r>
          <a:r>
            <a:rPr lang="de-DE" sz="900" b="0" i="0" u="none" strike="noStrike">
              <a:effectLst/>
              <a:latin typeface="Arial" pitchFamily="34" charset="0"/>
              <a:ea typeface="+mn-ea"/>
              <a:cs typeface="Arial" pitchFamily="34" charset="0"/>
            </a:rPr>
            <a:t> (Anteil der Einpendler an den sozialversicherungspflichtig Beschäftigten am Arbeitsort in Prozent) sowie die </a:t>
          </a:r>
          <a:r>
            <a:rPr lang="de-DE" sz="900" b="1" i="0" u="none" strike="noStrike">
              <a:effectLst/>
              <a:latin typeface="Arial" pitchFamily="34" charset="0"/>
              <a:ea typeface="+mn-ea"/>
              <a:cs typeface="Arial" pitchFamily="34" charset="0"/>
            </a:rPr>
            <a:t>Auspendlerquote</a:t>
          </a:r>
          <a:r>
            <a:rPr lang="de-DE" sz="900" b="0" i="0" u="none" strike="noStrike">
              <a:effectLst/>
              <a:latin typeface="Arial" pitchFamily="34" charset="0"/>
              <a:ea typeface="+mn-ea"/>
              <a:cs typeface="Arial" pitchFamily="34" charset="0"/>
            </a:rPr>
            <a:t> (Anteil der Auspendler an den sozialversicherungspflichtig Beschäftigten am Wohnort in Prozent) hilfreich, die Aussagen unabhängig von der Regionsgröße erlauben.</a:t>
          </a:r>
          <a:r>
            <a:rPr lang="de-DE" sz="900">
              <a:latin typeface="Arial" pitchFamily="34" charset="0"/>
              <a:cs typeface="Arial" pitchFamily="34" charset="0"/>
            </a:rPr>
            <a:t> </a:t>
          </a:r>
          <a:r>
            <a:rPr lang="de-DE" sz="900" b="0" i="0" baseline="0">
              <a:effectLst/>
              <a:latin typeface="Arial" pitchFamily="34" charset="0"/>
              <a:ea typeface="+mn-ea"/>
              <a:cs typeface="Arial" pitchFamily="34" charset="0"/>
            </a:rPr>
            <a:t>Weitere Definitionen finden Sie im Glossar der Beschäftigungsstatistik unter:</a:t>
          </a:r>
          <a:endParaRPr lang="de-DE" sz="900">
            <a:effectLst/>
            <a:latin typeface="Arial" pitchFamily="34" charset="0"/>
            <a:cs typeface="Arial" pitchFamily="34" charset="0"/>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r>
            <a:rPr lang="de-DE" sz="900" b="0" i="0" u="none" strike="noStrike" baseline="0">
              <a:solidFill>
                <a:srgbClr val="000000"/>
              </a:solidFill>
              <a:latin typeface="Arial"/>
              <a:cs typeface="Arial"/>
            </a:rPr>
            <a:t>Weitere Definitionen finden Sie im Glossar der Beschäftigungsstatistik unter:</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r>
            <a:rPr lang="de-DE" sz="1000" b="0" i="0" u="none" strike="noStrike" baseline="0">
              <a:solidFill>
                <a:srgbClr val="000000"/>
              </a:solidFill>
              <a:latin typeface="Arial"/>
              <a:cs typeface="Arial"/>
            </a:rPr>
            <a:t> </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xdr:txBody>
    </xdr:sp>
    <xdr:clientData/>
  </xdr:twoCellAnchor>
  <xdr:twoCellAnchor editAs="oneCell">
    <xdr:from>
      <xdr:col>0</xdr:col>
      <xdr:colOff>28575</xdr:colOff>
      <xdr:row>21</xdr:row>
      <xdr:rowOff>104776</xdr:rowOff>
    </xdr:from>
    <xdr:to>
      <xdr:col>7</xdr:col>
      <xdr:colOff>790575</xdr:colOff>
      <xdr:row>38</xdr:row>
      <xdr:rowOff>66675</xdr:rowOff>
    </xdr:to>
    <xdr:sp macro="" textlink="">
      <xdr:nvSpPr>
        <xdr:cNvPr id="3" name="Text Box 1"/>
        <xdr:cNvSpPr txBox="1">
          <a:spLocks noChangeArrowheads="1"/>
        </xdr:cNvSpPr>
      </xdr:nvSpPr>
      <xdr:spPr bwMode="auto">
        <a:xfrm>
          <a:off x="28575" y="4276726"/>
          <a:ext cx="5448300" cy="4619624"/>
        </a:xfrm>
        <a:prstGeom prst="rect">
          <a:avLst/>
        </a:prstGeom>
        <a:noFill/>
        <a:ln w="9525" cap="rnd">
          <a:noFill/>
          <a:prstDash val="sysDot"/>
          <a:miter lim="800000"/>
          <a:headEnd/>
          <a:tailEnd/>
        </a:ln>
      </xdr:spPr>
      <xdr:txBody>
        <a:bodyPr vertOverflow="clip" wrap="square" lIns="27432" tIns="22860" rIns="27432" bIns="0" anchor="t" upright="1"/>
        <a:lstStyle/>
        <a:p>
          <a:pPr algn="just" rtl="0">
            <a:lnSpc>
              <a:spcPct val="100000"/>
            </a:lnSpc>
            <a:defRPr sz="1000"/>
          </a:pPr>
          <a:endParaRPr lang="de-DE" sz="1100" b="1" i="0" u="none" strike="noStrike" baseline="0">
            <a:solidFill>
              <a:srgbClr val="000000"/>
            </a:solidFill>
            <a:latin typeface="Arial"/>
            <a:cs typeface="Arial"/>
          </a:endParaRPr>
        </a:p>
        <a:p>
          <a:pPr algn="just" rtl="0">
            <a:lnSpc>
              <a:spcPct val="100000"/>
            </a:lnSpc>
            <a:defRPr sz="1000"/>
          </a:pPr>
          <a:r>
            <a:rPr lang="de-DE" sz="1100" b="1" i="0" u="none" strike="noStrike" baseline="0">
              <a:solidFill>
                <a:srgbClr val="000000"/>
              </a:solidFill>
              <a:latin typeface="Arial"/>
              <a:cs typeface="Arial"/>
            </a:rPr>
            <a:t>Fachliche Erläuterungen zum Wohn- und Arbeitsort</a:t>
          </a:r>
        </a:p>
        <a:p>
          <a:pPr marL="0" indent="0" algn="just" rtl="0">
            <a:lnSpc>
              <a:spcPct val="100000"/>
            </a:lnSpc>
            <a:defRPr sz="1000"/>
          </a:pPr>
          <a:endParaRPr lang="de-DE" sz="900" b="0" i="0" u="none" strike="noStrike" baseline="0">
            <a:solidFill>
              <a:srgbClr val="000000"/>
            </a:solidFill>
            <a:latin typeface="Arial" pitchFamily="34" charset="0"/>
            <a:ea typeface="+mn-ea"/>
            <a:cs typeface="Arial" pitchFamily="34" charset="0"/>
          </a:endParaRPr>
        </a:p>
        <a:p>
          <a:pPr marL="0" indent="0" algn="just" rtl="0">
            <a:lnSpc>
              <a:spcPct val="100000"/>
            </a:lnSpc>
            <a:defRPr sz="1000"/>
          </a:pPr>
          <a:r>
            <a:rPr lang="de-DE" sz="900" b="0" i="0" u="none" strike="noStrike" baseline="0">
              <a:solidFill>
                <a:srgbClr val="000000"/>
              </a:solidFill>
              <a:latin typeface="Arial" pitchFamily="34" charset="0"/>
              <a:ea typeface="+mn-ea"/>
              <a:cs typeface="Arial" pitchFamily="34" charset="0"/>
            </a:rPr>
            <a:t>Der Wohnort des Beschäftigten stammt aus den Meldungen der Arbeitgeber zur Sozialversicherung. Die aktuelle Anschrift ist vom Arbeitgeber bei jeder Anmeldung mitzuteilen, eine Änderung der Anschrift erst in Verbindung mit der folgenden Jahresmeldung. Im Extremfall kann es daher über ein Jahr dauern, bis ein Wohnortwechsel statistisch bekannt wird. Zu einer Person wird jeweils nur die zuletzt übermittelte Wohnortangabe gespeichert. Frühere Angaben werden gelöscht, d.h. es wird keine Historik geführt. </a:t>
          </a:r>
          <a:r>
            <a:rPr lang="de-DE" sz="900" b="0" i="0" u="none" strike="noStrike" baseline="0" smtClean="0">
              <a:solidFill>
                <a:srgbClr val="000000"/>
              </a:solidFill>
              <a:latin typeface="Arial" pitchFamily="34" charset="0"/>
              <a:ea typeface="+mn-ea"/>
              <a:cs typeface="Arial" pitchFamily="34" charset="0"/>
            </a:rPr>
            <a:t>Hinsichtlich der Wohnortangaben bestehen für einzelne Beschäftigte Erhebungsungenauigkeiten. Die Meldevorschrift stellt nicht klar, welcher Wohnsitz – Haupt- oder Nebenwohnsitz mit überwiegendem Aufenthaltsort – vom Arbeitgeber zu melden ist. Dies kann in der Beschäftigungsstatistik zum Nachweis von „Fernpendlern“ zwischen gemeldeten Hauptwohnsitz und Arbeitsort führen, obwohl der Beschäftigte am Nebenwohnsitz seiner Beschäftigung nachgeht, also faktisch nicht pendelt.</a:t>
          </a:r>
        </a:p>
        <a:p>
          <a:pPr algn="just">
            <a:lnSpc>
              <a:spcPct val="100000"/>
            </a:lnSpc>
          </a:pPr>
          <a:endParaRPr lang="de-DE" sz="900" b="0" i="0" u="none" strike="noStrike" baseline="0">
            <a:solidFill>
              <a:srgbClr val="000000"/>
            </a:solidFill>
            <a:latin typeface="Arial"/>
            <a:cs typeface="Arial"/>
          </a:endParaRPr>
        </a:p>
        <a:p>
          <a:pPr algn="just" rtl="0">
            <a:lnSpc>
              <a:spcPct val="100000"/>
            </a:lnSpc>
            <a:defRPr sz="1000"/>
          </a:pPr>
          <a:r>
            <a:rPr lang="de-DE" sz="900" b="0" i="0" u="none" strike="noStrike" baseline="0">
              <a:solidFill>
                <a:srgbClr val="000000"/>
              </a:solidFill>
              <a:latin typeface="Arial" pitchFamily="34" charset="0"/>
              <a:cs typeface="Arial" pitchFamily="34" charset="0"/>
            </a:rPr>
            <a:t>Der </a:t>
          </a:r>
          <a:r>
            <a:rPr lang="de-DE" sz="900" b="1" i="0" u="none" strike="noStrike" baseline="0">
              <a:solidFill>
                <a:srgbClr val="000000"/>
              </a:solidFill>
              <a:latin typeface="Arial" pitchFamily="34" charset="0"/>
              <a:cs typeface="Arial" pitchFamily="34" charset="0"/>
            </a:rPr>
            <a:t>Arbeitsort </a:t>
          </a:r>
          <a:r>
            <a:rPr lang="de-DE" sz="900" b="0" i="0" u="none" strike="noStrike" baseline="0">
              <a:solidFill>
                <a:srgbClr val="000000"/>
              </a:solidFill>
              <a:latin typeface="Arial" pitchFamily="34" charset="0"/>
              <a:cs typeface="Arial" pitchFamily="34" charset="0"/>
            </a:rPr>
            <a:t>des Beschäftigten wird über die, in den Meldungen vom Arbeitgeber angegebene, Betriebsnummer festgestellt. Die zutreffende Regionalisierung der Beschäftigten nach dem Arbeitsort hängt daher davon ab, ob die vom Betriebsnummern-Service (BNS) zugeteilten Betriebsnummern korrekt verwendet werden. Insbesondere bei Arbeitgebern mit mehreren Betrieben in verschiedenen Gemeinden können regionale Falschzuordnungen (Klumpungen) auftreten, wenn z.B. die Beschäftigten aller Niederlassungen unter der Betriebsnummer der Hauptniederlassung gemeldet werden. Bei allen Beschäftigten, die nicht am Ort der Hauptniederlassung tätig sind, kommt es somit zu gewissen Unschärfen.</a:t>
          </a:r>
        </a:p>
        <a:p>
          <a:pPr algn="just">
            <a:lnSpc>
              <a:spcPct val="100000"/>
            </a:lnSpc>
          </a:pPr>
          <a:endParaRPr lang="de-DE" sz="900" baseline="0">
            <a:effectLst/>
            <a:latin typeface="Arial" pitchFamily="34" charset="0"/>
            <a:ea typeface="+mn-ea"/>
            <a:cs typeface="Arial" pitchFamily="34" charset="0"/>
          </a:endParaRPr>
        </a:p>
        <a:p>
          <a:pPr algn="just" rtl="0">
            <a:lnSpc>
              <a:spcPct val="100000"/>
            </a:lnSpc>
          </a:pPr>
          <a:r>
            <a:rPr lang="de-DE" sz="900" b="0" i="0" baseline="0">
              <a:effectLst/>
              <a:latin typeface="Arial" panose="020B0604020202020204" pitchFamily="34" charset="0"/>
              <a:ea typeface="+mn-ea"/>
              <a:cs typeface="Arial" panose="020B0604020202020204" pitchFamily="34" charset="0"/>
            </a:rPr>
            <a:t>Sowohl </a:t>
          </a:r>
          <a:r>
            <a:rPr lang="de-DE" sz="900" baseline="0">
              <a:effectLst/>
              <a:latin typeface="Arial" panose="020B0604020202020204" pitchFamily="34" charset="0"/>
              <a:ea typeface="+mn-ea"/>
              <a:cs typeface="Arial" panose="020B0604020202020204" pitchFamily="34" charset="0"/>
            </a:rPr>
            <a:t>hinsichtlich des Arbeitsortes als auch des Wohnortes gibt es sozialversicherungspflichtig Beschäftigte, die nicht regional zuordenbar sind. Bei der Ermittlung der Ein- und Auspendler gilt daher:  </a:t>
          </a:r>
        </a:p>
        <a:p>
          <a:pPr algn="just" rtl="0">
            <a:lnSpc>
              <a:spcPct val="100000"/>
            </a:lnSpc>
          </a:pPr>
          <a:r>
            <a:rPr lang="de-DE" sz="900" baseline="0">
              <a:effectLst/>
              <a:latin typeface="Arial" panose="020B0604020202020204" pitchFamily="34" charset="0"/>
              <a:ea typeface="+mn-ea"/>
              <a:cs typeface="Arial" panose="020B0604020202020204" pitchFamily="34" charset="0"/>
            </a:rPr>
            <a:t>  </a:t>
          </a:r>
          <a:endParaRPr lang="de-DE" sz="900" baseline="0">
            <a:effectLst/>
            <a:latin typeface="Arial" panose="020B0604020202020204" pitchFamily="34" charset="0"/>
            <a:cs typeface="Arial" panose="020B0604020202020204" pitchFamily="34" charset="0"/>
          </a:endParaRPr>
        </a:p>
        <a:p>
          <a:pPr algn="just" rtl="0">
            <a:lnSpc>
              <a:spcPct val="100000"/>
            </a:lnSpc>
          </a:pPr>
          <a:r>
            <a:rPr lang="de-DE" sz="900" baseline="0">
              <a:effectLst/>
              <a:latin typeface="Arial" panose="020B0604020202020204" pitchFamily="34" charset="0"/>
              <a:ea typeface="+mn-ea"/>
              <a:cs typeface="Arial" panose="020B0604020202020204" pitchFamily="34" charset="0"/>
            </a:rPr>
            <a:t>Einpendler = (SvB am Arbeitsort) – (SvB mit Arbeitsort = Wohnort) – (SvB ohne Angabe zum Arbeitsort bzw. zum Wohnort)</a:t>
          </a:r>
          <a:endParaRPr lang="de-DE" sz="900" baseline="0">
            <a:effectLst/>
            <a:latin typeface="Arial" panose="020B0604020202020204" pitchFamily="34" charset="0"/>
            <a:cs typeface="Arial" panose="020B0604020202020204" pitchFamily="34" charset="0"/>
          </a:endParaRPr>
        </a:p>
        <a:p>
          <a:pPr algn="just" rtl="0">
            <a:lnSpc>
              <a:spcPct val="100000"/>
            </a:lnSpc>
          </a:pPr>
          <a:r>
            <a:rPr lang="de-DE" sz="900" baseline="0">
              <a:effectLst/>
              <a:latin typeface="Arial" panose="020B0604020202020204" pitchFamily="34" charset="0"/>
              <a:ea typeface="+mn-ea"/>
              <a:cs typeface="Arial" panose="020B0604020202020204" pitchFamily="34" charset="0"/>
            </a:rPr>
            <a:t>Auspendler = (SvB am Wohnort) – (SvB mit Arbeitsort = Wohnort) – (SvB ohne Angabe zum Arbeitsort bzw. zum Wohnort)</a:t>
          </a:r>
        </a:p>
        <a:p>
          <a:pPr algn="just" rtl="0">
            <a:lnSpc>
              <a:spcPct val="100000"/>
            </a:lnSpc>
          </a:pPr>
          <a:endParaRPr lang="de-DE" sz="900" baseline="0">
            <a:effectLst/>
            <a:latin typeface="Arial" panose="020B0604020202020204" pitchFamily="34" charset="0"/>
            <a:cs typeface="Arial" panose="020B0604020202020204" pitchFamily="34" charset="0"/>
          </a:endParaRPr>
        </a:p>
        <a:p>
          <a:pPr algn="just" rtl="0">
            <a:lnSpc>
              <a:spcPct val="100000"/>
            </a:lnSpc>
          </a:pPr>
          <a:r>
            <a:rPr lang="de-DE" sz="900" baseline="0">
              <a:effectLst/>
              <a:latin typeface="Arial" panose="020B0604020202020204" pitchFamily="34" charset="0"/>
              <a:ea typeface="+mn-ea"/>
              <a:cs typeface="Arial" panose="020B0604020202020204" pitchFamily="34" charset="0"/>
            </a:rPr>
            <a:t>Ist der Wohn- oder der Arbeitsort eines Beschäftigten nicht bekannt, darf man ihn nicht zu den Pendlern zählen.</a:t>
          </a:r>
          <a:endParaRPr lang="de-DE" sz="900" baseline="0">
            <a:effectLst/>
            <a:latin typeface="Arial" panose="020B0604020202020204" pitchFamily="34" charset="0"/>
            <a:cs typeface="Arial" panose="020B0604020202020204" pitchFamily="34" charset="0"/>
          </a:endParaRPr>
        </a:p>
        <a:p>
          <a:pPr algn="just" rtl="0">
            <a:lnSpc>
              <a:spcPct val="100000"/>
            </a:lnSpc>
            <a:defRPr sz="1000"/>
          </a:pPr>
          <a:endParaRPr lang="de-DE" sz="700" b="0" i="0" u="none" strike="noStrike" baseline="0">
            <a:solidFill>
              <a:srgbClr val="000000"/>
            </a:solidFill>
            <a:latin typeface="Arial"/>
            <a:cs typeface="Arial"/>
          </a:endParaRPr>
        </a:p>
        <a:p>
          <a:pPr algn="just" rtl="0">
            <a:lnSpc>
              <a:spcPct val="100000"/>
            </a:lnSpc>
            <a:defRPr sz="1000"/>
          </a:pPr>
          <a:r>
            <a:rPr lang="de-DE" sz="900" b="0" i="0" u="none" strike="noStrike" baseline="0">
              <a:solidFill>
                <a:srgbClr val="000000"/>
              </a:solidFill>
              <a:latin typeface="Arial"/>
              <a:cs typeface="Arial"/>
            </a:rPr>
            <a:t>Nähere Informationen zur Beschäftigungsstatistik finden Sie im Qualitätsbericht ("Statistik der sozialversicherungspflichtigen und geringfügigen Beschäftigung") unter:  </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r>
            <a:rPr lang="de-DE" sz="1000" b="0" i="0" u="none" strike="noStrike" baseline="0">
              <a:solidFill>
                <a:srgbClr val="000000"/>
              </a:solidFill>
              <a:latin typeface="Arial"/>
              <a:cs typeface="Arial"/>
            </a:rPr>
            <a:t> </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19050</xdr:rowOff>
    </xdr:from>
    <xdr:to>
      <xdr:col>3</xdr:col>
      <xdr:colOff>219075</xdr:colOff>
      <xdr:row>1</xdr:row>
      <xdr:rowOff>0</xdr:rowOff>
    </xdr:to>
    <xdr:pic>
      <xdr:nvPicPr>
        <xdr:cNvPr id="4"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86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228600</xdr:colOff>
      <xdr:row>0</xdr:row>
      <xdr:rowOff>390525</xdr:rowOff>
    </xdr:to>
    <xdr:pic>
      <xdr:nvPicPr>
        <xdr:cNvPr id="2" name="Picture 4"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838200</xdr:colOff>
      <xdr:row>0</xdr:row>
      <xdr:rowOff>409575</xdr:rowOff>
    </xdr:to>
    <xdr:pic>
      <xdr:nvPicPr>
        <xdr:cNvPr id="2"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1</xdr:row>
      <xdr:rowOff>76200</xdr:rowOff>
    </xdr:from>
    <xdr:to>
      <xdr:col>7</xdr:col>
      <xdr:colOff>0</xdr:colOff>
      <xdr:row>1</xdr:row>
      <xdr:rowOff>304800</xdr:rowOff>
    </xdr:to>
    <xdr:sp macro="" textlink="">
      <xdr:nvSpPr>
        <xdr:cNvPr id="2" name="Rectangle 5">
          <a:hlinkClick xmlns:r="http://schemas.openxmlformats.org/officeDocument/2006/relationships" r:id="rId1"/>
        </xdr:cNvPr>
        <xdr:cNvSpPr>
          <a:spLocks noChangeArrowheads="1"/>
        </xdr:cNvSpPr>
      </xdr:nvSpPr>
      <xdr:spPr bwMode="auto">
        <a:xfrm>
          <a:off x="7677150" y="504825"/>
          <a:ext cx="0" cy="22860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3</xdr:row>
      <xdr:rowOff>76200</xdr:rowOff>
    </xdr:from>
    <xdr:to>
      <xdr:col>7</xdr:col>
      <xdr:colOff>0</xdr:colOff>
      <xdr:row>3</xdr:row>
      <xdr:rowOff>304800</xdr:rowOff>
    </xdr:to>
    <xdr:sp macro="" textlink="">
      <xdr:nvSpPr>
        <xdr:cNvPr id="3" name="Rectangle 5">
          <a:hlinkClick xmlns:r="http://schemas.openxmlformats.org/officeDocument/2006/relationships" r:id="rId1"/>
        </xdr:cNvPr>
        <xdr:cNvSpPr>
          <a:spLocks noChangeArrowheads="1"/>
        </xdr:cNvSpPr>
      </xdr:nvSpPr>
      <xdr:spPr bwMode="auto">
        <a:xfrm>
          <a:off x="7677150" y="1066800"/>
          <a:ext cx="0" cy="17145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5</xdr:row>
      <xdr:rowOff>76200</xdr:rowOff>
    </xdr:from>
    <xdr:to>
      <xdr:col>7</xdr:col>
      <xdr:colOff>0</xdr:colOff>
      <xdr:row>5</xdr:row>
      <xdr:rowOff>304800</xdr:rowOff>
    </xdr:to>
    <xdr:sp macro="" textlink="">
      <xdr:nvSpPr>
        <xdr:cNvPr id="4" name="Rectangle 5">
          <a:hlinkClick xmlns:r="http://schemas.openxmlformats.org/officeDocument/2006/relationships" r:id="rId1"/>
        </xdr:cNvPr>
        <xdr:cNvSpPr>
          <a:spLocks noChangeArrowheads="1"/>
        </xdr:cNvSpPr>
      </xdr:nvSpPr>
      <xdr:spPr bwMode="auto">
        <a:xfrm>
          <a:off x="7677150" y="1685925"/>
          <a:ext cx="0" cy="85725"/>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3</xdr:row>
      <xdr:rowOff>76200</xdr:rowOff>
    </xdr:from>
    <xdr:to>
      <xdr:col>7</xdr:col>
      <xdr:colOff>0</xdr:colOff>
      <xdr:row>3</xdr:row>
      <xdr:rowOff>304800</xdr:rowOff>
    </xdr:to>
    <xdr:sp macro="" textlink="">
      <xdr:nvSpPr>
        <xdr:cNvPr id="5" name="Rectangle 5">
          <a:hlinkClick xmlns:r="http://schemas.openxmlformats.org/officeDocument/2006/relationships" r:id="rId1"/>
        </xdr:cNvPr>
        <xdr:cNvSpPr>
          <a:spLocks noChangeArrowheads="1"/>
        </xdr:cNvSpPr>
      </xdr:nvSpPr>
      <xdr:spPr bwMode="auto">
        <a:xfrm>
          <a:off x="7677150" y="1066800"/>
          <a:ext cx="0" cy="17145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oneCell">
    <xdr:from>
      <xdr:col>0</xdr:col>
      <xdr:colOff>0</xdr:colOff>
      <xdr:row>0</xdr:row>
      <xdr:rowOff>0</xdr:rowOff>
    </xdr:from>
    <xdr:to>
      <xdr:col>2</xdr:col>
      <xdr:colOff>962025</xdr:colOff>
      <xdr:row>0</xdr:row>
      <xdr:rowOff>390525</xdr:rowOff>
    </xdr:to>
    <xdr:pic>
      <xdr:nvPicPr>
        <xdr:cNvPr id="6" name="Picture 4" descr="Statistik-4c-2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19050</xdr:colOff>
      <xdr:row>1</xdr:row>
      <xdr:rowOff>0</xdr:rowOff>
    </xdr:to>
    <xdr:pic>
      <xdr:nvPicPr>
        <xdr:cNvPr id="23554" name="Picture 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1819275</xdr:colOff>
      <xdr:row>0</xdr:row>
      <xdr:rowOff>381000</xdr:rowOff>
    </xdr:to>
    <xdr:pic>
      <xdr:nvPicPr>
        <xdr:cNvPr id="24580"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79374</xdr:colOff>
      <xdr:row>3</xdr:row>
      <xdr:rowOff>28575</xdr:rowOff>
    </xdr:from>
    <xdr:to>
      <xdr:col>23</xdr:col>
      <xdr:colOff>38099</xdr:colOff>
      <xdr:row>4</xdr:row>
      <xdr:rowOff>38100</xdr:rowOff>
    </xdr:to>
    <xdr:sp macro="" textlink="">
      <xdr:nvSpPr>
        <xdr:cNvPr id="4" name="Inhalt">
          <a:hlinkClick xmlns:r="http://schemas.openxmlformats.org/officeDocument/2006/relationships" r:id="rId2"/>
        </xdr:cNvPr>
        <xdr:cNvSpPr txBox="1"/>
      </xdr:nvSpPr>
      <xdr:spPr>
        <a:xfrm>
          <a:off x="11852274" y="933450"/>
          <a:ext cx="1749425" cy="247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28575</xdr:colOff>
          <xdr:row>3</xdr:row>
          <xdr:rowOff>19050</xdr:rowOff>
        </xdr:from>
        <xdr:to>
          <xdr:col>0</xdr:col>
          <xdr:colOff>1885950</xdr:colOff>
          <xdr:row>3</xdr:row>
          <xdr:rowOff>219075</xdr:rowOff>
        </xdr:to>
        <xdr:sp macro="" textlink="">
          <xdr:nvSpPr>
            <xdr:cNvPr id="24577" name="Drop Down 1"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333375</xdr:colOff>
      <xdr:row>3</xdr:row>
      <xdr:rowOff>28575</xdr:rowOff>
    </xdr:from>
    <xdr:to>
      <xdr:col>9</xdr:col>
      <xdr:colOff>0</xdr:colOff>
      <xdr:row>32</xdr:row>
      <xdr:rowOff>104775</xdr:rowOff>
    </xdr:to>
    <xdr:grpSp>
      <xdr:nvGrpSpPr>
        <xdr:cNvPr id="25636" name="Karte_ALO_Polen"/>
        <xdr:cNvGrpSpPr>
          <a:grpSpLocks noChangeAspect="1"/>
        </xdr:cNvGrpSpPr>
      </xdr:nvGrpSpPr>
      <xdr:grpSpPr bwMode="auto">
        <a:xfrm>
          <a:off x="333375" y="819150"/>
          <a:ext cx="6553200" cy="5248275"/>
          <a:chOff x="0" y="0"/>
          <a:chExt cx="954" cy="767"/>
        </a:xfrm>
      </xdr:grpSpPr>
      <xdr:sp macro="" textlink="">
        <xdr:nvSpPr>
          <xdr:cNvPr id="25640"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5641" name="Alo_Annaberg_Pol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2"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3" name="Alo_Bautzen_Pol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74944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4"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5" name="Alo_Pirna_Pol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6"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7" name="Alo_Plauen_Pol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8"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9" name="Alo_Freiberg_Pol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50"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51" name="Rectangle 57"/>
          <xdr:cNvSpPr>
            <a:spLocks noChangeArrowheads="1"/>
          </xdr:cNvSpPr>
        </xdr:nvSpPr>
        <xdr:spPr bwMode="auto">
          <a:xfrm>
            <a:off x="759" y="631"/>
            <a:ext cx="31" cy="10"/>
          </a:xfrm>
          <a:prstGeom prst="rect">
            <a:avLst/>
          </a:prstGeom>
          <a:solidFill>
            <a:srgbClr val="F4FAED"/>
          </a:solidFill>
          <a:ln w="9525">
            <a:solidFill>
              <a:srgbClr val="000000"/>
            </a:solidFill>
            <a:miter lim="800000"/>
            <a:headEnd/>
            <a:tailEnd/>
          </a:ln>
        </xdr:spPr>
      </xdr:sp>
      <xdr:sp macro="" textlink="">
        <xdr:nvSpPr>
          <xdr:cNvPr id="25652" name="Rectangle 59"/>
          <xdr:cNvSpPr>
            <a:spLocks noChangeArrowheads="1"/>
          </xdr:cNvSpPr>
        </xdr:nvSpPr>
        <xdr:spPr bwMode="auto">
          <a:xfrm>
            <a:off x="759" y="657"/>
            <a:ext cx="31" cy="10"/>
          </a:xfrm>
          <a:prstGeom prst="rect">
            <a:avLst/>
          </a:prstGeom>
          <a:solidFill>
            <a:srgbClr val="C3D6AB"/>
          </a:solidFill>
          <a:ln w="9525">
            <a:solidFill>
              <a:srgbClr val="000000"/>
            </a:solidFill>
            <a:miter lim="800000"/>
            <a:headEnd/>
            <a:tailEnd/>
          </a:ln>
        </xdr:spPr>
      </xdr:sp>
      <xdr:sp macro="" textlink="">
        <xdr:nvSpPr>
          <xdr:cNvPr id="25653" name="Rectangle 61"/>
          <xdr:cNvSpPr>
            <a:spLocks noChangeArrowheads="1"/>
          </xdr:cNvSpPr>
        </xdr:nvSpPr>
        <xdr:spPr bwMode="auto">
          <a:xfrm>
            <a:off x="759" y="711"/>
            <a:ext cx="31" cy="10"/>
          </a:xfrm>
          <a:prstGeom prst="rect">
            <a:avLst/>
          </a:prstGeom>
          <a:solidFill>
            <a:srgbClr val="749448"/>
          </a:solidFill>
          <a:ln w="9525">
            <a:solidFill>
              <a:srgbClr val="000000"/>
            </a:solidFill>
            <a:miter lim="800000"/>
            <a:headEnd/>
            <a:tailEnd/>
          </a:ln>
        </xdr:spPr>
      </xdr:sp>
      <xdr:sp macro="" textlink="">
        <xdr:nvSpPr>
          <xdr:cNvPr id="25654" name="Rectangle 63"/>
          <xdr:cNvSpPr>
            <a:spLocks noChangeArrowheads="1"/>
          </xdr:cNvSpPr>
        </xdr:nvSpPr>
        <xdr:spPr bwMode="auto">
          <a:xfrm>
            <a:off x="759" y="685"/>
            <a:ext cx="31" cy="10"/>
          </a:xfrm>
          <a:prstGeom prst="rect">
            <a:avLst/>
          </a:prstGeom>
          <a:solidFill>
            <a:srgbClr val="99B574"/>
          </a:solidFill>
          <a:ln w="9525">
            <a:solidFill>
              <a:srgbClr val="000000"/>
            </a:solidFill>
            <a:miter lim="800000"/>
            <a:headEnd/>
            <a:tailEnd/>
          </a:ln>
        </xdr:spPr>
      </xdr:sp>
      <xdr:sp macro="" textlink="">
        <xdr:nvSpPr>
          <xdr:cNvPr id="84" name="Rectangle 69"/>
          <xdr:cNvSpPr>
            <a:spLocks noChangeArrowheads="1"/>
          </xdr:cNvSpPr>
        </xdr:nvSpPr>
        <xdr:spPr bwMode="auto">
          <a:xfrm>
            <a:off x="610" y="253"/>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85" name="Rectangle 70"/>
          <xdr:cNvSpPr>
            <a:spLocks noChangeArrowheads="1"/>
          </xdr:cNvSpPr>
        </xdr:nvSpPr>
        <xdr:spPr bwMode="auto">
          <a:xfrm>
            <a:off x="635" y="253"/>
            <a:ext cx="5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86" name="Rectangle 71"/>
          <xdr:cNvSpPr>
            <a:spLocks noChangeArrowheads="1"/>
          </xdr:cNvSpPr>
        </xdr:nvSpPr>
        <xdr:spPr bwMode="auto">
          <a:xfrm>
            <a:off x="477" y="432"/>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87" name="Rectangle 72"/>
          <xdr:cNvSpPr>
            <a:spLocks noChangeArrowheads="1"/>
          </xdr:cNvSpPr>
        </xdr:nvSpPr>
        <xdr:spPr bwMode="auto">
          <a:xfrm>
            <a:off x="502" y="432"/>
            <a:ext cx="3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88" name="Rectangle 79"/>
          <xdr:cNvSpPr>
            <a:spLocks noChangeArrowheads="1"/>
          </xdr:cNvSpPr>
        </xdr:nvSpPr>
        <xdr:spPr bwMode="auto">
          <a:xfrm>
            <a:off x="288" y="405"/>
            <a:ext cx="8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89" name="Rectangle 80"/>
          <xdr:cNvSpPr>
            <a:spLocks noChangeArrowheads="1"/>
          </xdr:cNvSpPr>
        </xdr:nvSpPr>
        <xdr:spPr bwMode="auto">
          <a:xfrm>
            <a:off x="288" y="528"/>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90" name="Rectangle 81"/>
          <xdr:cNvSpPr>
            <a:spLocks noChangeArrowheads="1"/>
          </xdr:cNvSpPr>
        </xdr:nvSpPr>
        <xdr:spPr bwMode="auto">
          <a:xfrm>
            <a:off x="252" y="540"/>
            <a:ext cx="67"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91" name="Rectangle 82"/>
          <xdr:cNvSpPr>
            <a:spLocks noChangeArrowheads="1"/>
          </xdr:cNvSpPr>
        </xdr:nvSpPr>
        <xdr:spPr bwMode="auto">
          <a:xfrm>
            <a:off x="318" y="537"/>
            <a:ext cx="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92" name="Rectangle 83"/>
          <xdr:cNvSpPr>
            <a:spLocks noChangeArrowheads="1"/>
          </xdr:cNvSpPr>
        </xdr:nvSpPr>
        <xdr:spPr bwMode="auto">
          <a:xfrm>
            <a:off x="275" y="553"/>
            <a:ext cx="6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93" name="Rectangle 85"/>
          <xdr:cNvSpPr>
            <a:spLocks noChangeArrowheads="1"/>
          </xdr:cNvSpPr>
        </xdr:nvSpPr>
        <xdr:spPr bwMode="auto">
          <a:xfrm>
            <a:off x="79" y="622"/>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94" name="Rectangle 86"/>
          <xdr:cNvSpPr>
            <a:spLocks noChangeArrowheads="1"/>
          </xdr:cNvSpPr>
        </xdr:nvSpPr>
        <xdr:spPr bwMode="auto">
          <a:xfrm>
            <a:off x="104" y="622"/>
            <a:ext cx="4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ALO_SvB!#REF!">
        <xdr:nvSpPr>
          <xdr:cNvPr id="95" name="Rectangle 88"/>
          <xdr:cNvSpPr>
            <a:spLocks noChangeArrowheads="1"/>
          </xdr:cNvSpPr>
        </xdr:nvSpPr>
        <xdr:spPr bwMode="auto">
          <a:xfrm>
            <a:off x="627" y="274"/>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30B58D30-7266-4CE5-A655-11B76A78BEA1}"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6" name="Rectangle 90"/>
          <xdr:cNvSpPr>
            <a:spLocks noChangeArrowheads="1"/>
          </xdr:cNvSpPr>
        </xdr:nvSpPr>
        <xdr:spPr bwMode="auto">
          <a:xfrm>
            <a:off x="305" y="426"/>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817720A0-795A-40DC-B51B-996AEE6ADA6A}"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7" name="Rectangle 92"/>
          <xdr:cNvSpPr>
            <a:spLocks noChangeArrowheads="1"/>
          </xdr:cNvSpPr>
        </xdr:nvSpPr>
        <xdr:spPr bwMode="auto">
          <a:xfrm>
            <a:off x="288" y="579"/>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D2C7390-F994-44D1-8BFA-27B1CC01F294}"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8" name="Rectangle 93"/>
          <xdr:cNvSpPr>
            <a:spLocks noChangeArrowheads="1"/>
          </xdr:cNvSpPr>
        </xdr:nvSpPr>
        <xdr:spPr bwMode="auto">
          <a:xfrm>
            <a:off x="487" y="451"/>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344CE36-D7F9-49DA-BC19-8C2A77402689}"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9" name="Rectangle 95"/>
          <xdr:cNvSpPr>
            <a:spLocks noChangeArrowheads="1"/>
          </xdr:cNvSpPr>
        </xdr:nvSpPr>
        <xdr:spPr bwMode="auto">
          <a:xfrm>
            <a:off x="97" y="653"/>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2BF7F2CF-0BE3-42A2-910D-500DC602511E}"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editAs="absolute">
    <xdr:from>
      <xdr:col>0</xdr:col>
      <xdr:colOff>0</xdr:colOff>
      <xdr:row>0</xdr:row>
      <xdr:rowOff>0</xdr:rowOff>
    </xdr:from>
    <xdr:to>
      <xdr:col>2</xdr:col>
      <xdr:colOff>0</xdr:colOff>
      <xdr:row>0</xdr:row>
      <xdr:rowOff>381000</xdr:rowOff>
    </xdr:to>
    <xdr:pic>
      <xdr:nvPicPr>
        <xdr:cNvPr id="25637"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488950</xdr:colOff>
      <xdr:row>2</xdr:row>
      <xdr:rowOff>28575</xdr:rowOff>
    </xdr:from>
    <xdr:to>
      <xdr:col>8</xdr:col>
      <xdr:colOff>498475</xdr:colOff>
      <xdr:row>3</xdr:row>
      <xdr:rowOff>76200</xdr:rowOff>
    </xdr:to>
    <xdr:sp macro="" textlink="">
      <xdr:nvSpPr>
        <xdr:cNvPr id="5" name="Inhalt">
          <a:hlinkClick xmlns:r="http://schemas.openxmlformats.org/officeDocument/2006/relationships" r:id="rId2"/>
        </xdr:cNvPr>
        <xdr:cNvSpPr txBox="1"/>
      </xdr:nvSpPr>
      <xdr:spPr>
        <a:xfrm>
          <a:off x="5661025" y="638175"/>
          <a:ext cx="11811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6</xdr:col>
      <xdr:colOff>371475</xdr:colOff>
      <xdr:row>31</xdr:row>
      <xdr:rowOff>76200</xdr:rowOff>
    </xdr:from>
    <xdr:to>
      <xdr:col>6</xdr:col>
      <xdr:colOff>590550</xdr:colOff>
      <xdr:row>31</xdr:row>
      <xdr:rowOff>142875</xdr:rowOff>
    </xdr:to>
    <xdr:sp macro="" textlink="">
      <xdr:nvSpPr>
        <xdr:cNvPr id="25639" name="Rectangle 62"/>
        <xdr:cNvSpPr>
          <a:spLocks noChangeArrowheads="1"/>
        </xdr:cNvSpPr>
      </xdr:nvSpPr>
      <xdr:spPr bwMode="auto">
        <a:xfrm>
          <a:off x="5543550" y="5857875"/>
          <a:ext cx="219075" cy="66675"/>
        </a:xfrm>
        <a:prstGeom prst="rect">
          <a:avLst/>
        </a:prstGeom>
        <a:solidFill>
          <a:srgbClr val="537326"/>
        </a:solidFill>
        <a:ln w="9525">
          <a:solidFill>
            <a:srgbClr val="000000"/>
          </a:solidFill>
          <a:round/>
          <a:headEnd/>
          <a:tailEnd/>
        </a:ln>
      </xdr:spPr>
    </xdr:sp>
    <xdr:clientData/>
  </xdr:twoCellAnchor>
  <xdr:twoCellAnchor>
    <xdr:from>
      <xdr:col>5</xdr:col>
      <xdr:colOff>371476</xdr:colOff>
      <xdr:row>14</xdr:row>
      <xdr:rowOff>19050</xdr:rowOff>
    </xdr:from>
    <xdr:to>
      <xdr:col>5</xdr:col>
      <xdr:colOff>676276</xdr:colOff>
      <xdr:row>15</xdr:row>
      <xdr:rowOff>95250</xdr:rowOff>
    </xdr:to>
    <xdr:sp macro="" textlink="#REF!">
      <xdr:nvSpPr>
        <xdr:cNvPr id="2" name="Textfeld 1"/>
        <xdr:cNvSpPr txBox="1"/>
      </xdr:nvSpPr>
      <xdr:spPr>
        <a:xfrm>
          <a:off x="4705351" y="27241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8EA8DCA5-49A3-4059-A01D-2D5AAA674C6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2,2</a:t>
          </a:fld>
          <a:endParaRPr lang="de-DE" sz="800">
            <a:latin typeface="Arial" panose="020B0604020202020204" pitchFamily="34" charset="0"/>
            <a:cs typeface="Arial" panose="020B0604020202020204" pitchFamily="34" charset="0"/>
          </a:endParaRPr>
        </a:p>
      </xdr:txBody>
    </xdr:sp>
    <xdr:clientData/>
  </xdr:twoCellAnchor>
  <xdr:twoCellAnchor>
    <xdr:from>
      <xdr:col>1</xdr:col>
      <xdr:colOff>28575</xdr:colOff>
      <xdr:row>27</xdr:row>
      <xdr:rowOff>152400</xdr:rowOff>
    </xdr:from>
    <xdr:to>
      <xdr:col>1</xdr:col>
      <xdr:colOff>333375</xdr:colOff>
      <xdr:row>29</xdr:row>
      <xdr:rowOff>47625</xdr:rowOff>
    </xdr:to>
    <xdr:sp macro="" textlink="#REF!">
      <xdr:nvSpPr>
        <xdr:cNvPr id="38" name="Textfeld 37"/>
        <xdr:cNvSpPr txBox="1"/>
      </xdr:nvSpPr>
      <xdr:spPr>
        <a:xfrm>
          <a:off x="1009650" y="5210175"/>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EA07A3C0-32A8-4ACD-9E33-44F493936D4A}"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0,1</a:t>
          </a:fld>
          <a:endParaRPr lang="de-DE" sz="800">
            <a:latin typeface="Arial" panose="020B0604020202020204" pitchFamily="34" charset="0"/>
            <a:cs typeface="Arial" panose="020B0604020202020204" pitchFamily="34" charset="0"/>
          </a:endParaRPr>
        </a:p>
      </xdr:txBody>
    </xdr:sp>
    <xdr:clientData/>
  </xdr:twoCellAnchor>
  <xdr:twoCellAnchor>
    <xdr:from>
      <xdr:col>2</xdr:col>
      <xdr:colOff>666750</xdr:colOff>
      <xdr:row>19</xdr:row>
      <xdr:rowOff>123825</xdr:rowOff>
    </xdr:from>
    <xdr:to>
      <xdr:col>3</xdr:col>
      <xdr:colOff>133350</xdr:colOff>
      <xdr:row>21</xdr:row>
      <xdr:rowOff>19050</xdr:rowOff>
    </xdr:to>
    <xdr:sp macro="" textlink="#REF!">
      <xdr:nvSpPr>
        <xdr:cNvPr id="40" name="Textfeld 39"/>
        <xdr:cNvSpPr txBox="1"/>
      </xdr:nvSpPr>
      <xdr:spPr>
        <a:xfrm>
          <a:off x="2486025" y="373380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67263A5-CC87-4CA6-ACF8-AD1231E5892E}"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0,2</a:t>
          </a:fld>
          <a:endParaRPr lang="de-DE" sz="800">
            <a:latin typeface="Arial" panose="020B0604020202020204" pitchFamily="34" charset="0"/>
            <a:cs typeface="Arial" panose="020B0604020202020204" pitchFamily="34" charset="0"/>
          </a:endParaRPr>
        </a:p>
      </xdr:txBody>
    </xdr:sp>
    <xdr:clientData/>
  </xdr:twoCellAnchor>
  <xdr:twoCellAnchor>
    <xdr:from>
      <xdr:col>4</xdr:col>
      <xdr:colOff>190500</xdr:colOff>
      <xdr:row>20</xdr:row>
      <xdr:rowOff>142875</xdr:rowOff>
    </xdr:from>
    <xdr:to>
      <xdr:col>4</xdr:col>
      <xdr:colOff>390525</xdr:colOff>
      <xdr:row>22</xdr:row>
      <xdr:rowOff>0</xdr:rowOff>
    </xdr:to>
    <xdr:sp macro="" textlink="#REF!">
      <xdr:nvSpPr>
        <xdr:cNvPr id="41" name="Textfeld 40"/>
        <xdr:cNvSpPr txBox="1"/>
      </xdr:nvSpPr>
      <xdr:spPr>
        <a:xfrm>
          <a:off x="3686175" y="3933825"/>
          <a:ext cx="2000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5FB54FA4-F8FA-42EE-8A57-814A628D43C9}"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de-DE" sz="800">
            <a:latin typeface="Arial" panose="020B0604020202020204" pitchFamily="34" charset="0"/>
            <a:cs typeface="Arial" panose="020B0604020202020204" pitchFamily="34" charset="0"/>
          </a:endParaRPr>
        </a:p>
      </xdr:txBody>
    </xdr:sp>
    <xdr:clientData/>
  </xdr:twoCellAnchor>
  <xdr:twoCellAnchor>
    <xdr:from>
      <xdr:col>2</xdr:col>
      <xdr:colOff>495300</xdr:colOff>
      <xdr:row>25</xdr:row>
      <xdr:rowOff>47626</xdr:rowOff>
    </xdr:from>
    <xdr:to>
      <xdr:col>2</xdr:col>
      <xdr:colOff>657225</xdr:colOff>
      <xdr:row>26</xdr:row>
      <xdr:rowOff>38101</xdr:rowOff>
    </xdr:to>
    <xdr:sp macro="" textlink="#REF!">
      <xdr:nvSpPr>
        <xdr:cNvPr id="42" name="Textfeld 41"/>
        <xdr:cNvSpPr txBox="1"/>
      </xdr:nvSpPr>
      <xdr:spPr>
        <a:xfrm>
          <a:off x="2314575" y="4743451"/>
          <a:ext cx="1619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97832E5A-235D-4DCD-BADB-D985E1839DAA}"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0,1</a:t>
          </a:fld>
          <a:endParaRPr lang="de-DE" sz="8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26660"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504825</xdr:colOff>
      <xdr:row>2</xdr:row>
      <xdr:rowOff>76199</xdr:rowOff>
    </xdr:from>
    <xdr:to>
      <xdr:col>9</xdr:col>
      <xdr:colOff>41275</xdr:colOff>
      <xdr:row>3</xdr:row>
      <xdr:rowOff>133350</xdr:rowOff>
    </xdr:to>
    <xdr:sp macro="" textlink="">
      <xdr:nvSpPr>
        <xdr:cNvPr id="5" name="Inhalt">
          <a:hlinkClick xmlns:r="http://schemas.openxmlformats.org/officeDocument/2006/relationships" r:id="rId2"/>
        </xdr:cNvPr>
        <xdr:cNvSpPr txBox="1"/>
      </xdr:nvSpPr>
      <xdr:spPr>
        <a:xfrm>
          <a:off x="5534025" y="685799"/>
          <a:ext cx="1250950" cy="238126"/>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6</xdr:col>
      <xdr:colOff>295275</xdr:colOff>
      <xdr:row>27</xdr:row>
      <xdr:rowOff>95250</xdr:rowOff>
    </xdr:from>
    <xdr:to>
      <xdr:col>6</xdr:col>
      <xdr:colOff>504825</xdr:colOff>
      <xdr:row>27</xdr:row>
      <xdr:rowOff>161925</xdr:rowOff>
    </xdr:to>
    <xdr:sp macro="" textlink="">
      <xdr:nvSpPr>
        <xdr:cNvPr id="26662" name="Rectangle 57"/>
        <xdr:cNvSpPr>
          <a:spLocks noChangeArrowheads="1"/>
        </xdr:cNvSpPr>
      </xdr:nvSpPr>
      <xdr:spPr bwMode="auto">
        <a:xfrm>
          <a:off x="5324475" y="5153025"/>
          <a:ext cx="209550" cy="66675"/>
        </a:xfrm>
        <a:prstGeom prst="rect">
          <a:avLst/>
        </a:prstGeom>
        <a:solidFill>
          <a:srgbClr val="F4FAED"/>
        </a:solidFill>
        <a:ln w="9525">
          <a:solidFill>
            <a:srgbClr val="000000"/>
          </a:solidFill>
          <a:miter lim="800000"/>
          <a:headEnd/>
          <a:tailEnd/>
        </a:ln>
      </xdr:spPr>
    </xdr:sp>
    <xdr:clientData/>
  </xdr:twoCellAnchor>
  <xdr:twoCellAnchor>
    <xdr:from>
      <xdr:col>6</xdr:col>
      <xdr:colOff>295275</xdr:colOff>
      <xdr:row>28</xdr:row>
      <xdr:rowOff>85725</xdr:rowOff>
    </xdr:from>
    <xdr:to>
      <xdr:col>6</xdr:col>
      <xdr:colOff>504825</xdr:colOff>
      <xdr:row>28</xdr:row>
      <xdr:rowOff>152400</xdr:rowOff>
    </xdr:to>
    <xdr:sp macro="" textlink="">
      <xdr:nvSpPr>
        <xdr:cNvPr id="26663" name="Rectangle 59"/>
        <xdr:cNvSpPr>
          <a:spLocks noChangeArrowheads="1"/>
        </xdr:cNvSpPr>
      </xdr:nvSpPr>
      <xdr:spPr bwMode="auto">
        <a:xfrm>
          <a:off x="5324475" y="5324475"/>
          <a:ext cx="209550" cy="66675"/>
        </a:xfrm>
        <a:prstGeom prst="rect">
          <a:avLst/>
        </a:prstGeom>
        <a:solidFill>
          <a:srgbClr val="C3D6AB"/>
        </a:solidFill>
        <a:ln w="9525">
          <a:solidFill>
            <a:srgbClr val="000000"/>
          </a:solidFill>
          <a:miter lim="800000"/>
          <a:headEnd/>
          <a:tailEnd/>
        </a:ln>
      </xdr:spPr>
    </xdr:sp>
    <xdr:clientData/>
  </xdr:twoCellAnchor>
  <xdr:twoCellAnchor>
    <xdr:from>
      <xdr:col>6</xdr:col>
      <xdr:colOff>295275</xdr:colOff>
      <xdr:row>29</xdr:row>
      <xdr:rowOff>85725</xdr:rowOff>
    </xdr:from>
    <xdr:to>
      <xdr:col>6</xdr:col>
      <xdr:colOff>504825</xdr:colOff>
      <xdr:row>29</xdr:row>
      <xdr:rowOff>152400</xdr:rowOff>
    </xdr:to>
    <xdr:sp macro="" textlink="">
      <xdr:nvSpPr>
        <xdr:cNvPr id="26664" name="Rectangle 63"/>
        <xdr:cNvSpPr>
          <a:spLocks noChangeArrowheads="1"/>
        </xdr:cNvSpPr>
      </xdr:nvSpPr>
      <xdr:spPr bwMode="auto">
        <a:xfrm>
          <a:off x="5324475" y="5505450"/>
          <a:ext cx="209550" cy="66675"/>
        </a:xfrm>
        <a:prstGeom prst="rect">
          <a:avLst/>
        </a:prstGeom>
        <a:solidFill>
          <a:srgbClr val="99B574"/>
        </a:solidFill>
        <a:ln w="9525">
          <a:solidFill>
            <a:srgbClr val="000000"/>
          </a:solidFill>
          <a:miter lim="800000"/>
          <a:headEnd/>
          <a:tailEnd/>
        </a:ln>
      </xdr:spPr>
    </xdr:sp>
    <xdr:clientData/>
  </xdr:twoCellAnchor>
  <xdr:twoCellAnchor>
    <xdr:from>
      <xdr:col>6</xdr:col>
      <xdr:colOff>295275</xdr:colOff>
      <xdr:row>30</xdr:row>
      <xdr:rowOff>76200</xdr:rowOff>
    </xdr:from>
    <xdr:to>
      <xdr:col>6</xdr:col>
      <xdr:colOff>504825</xdr:colOff>
      <xdr:row>30</xdr:row>
      <xdr:rowOff>142875</xdr:rowOff>
    </xdr:to>
    <xdr:sp macro="" textlink="">
      <xdr:nvSpPr>
        <xdr:cNvPr id="26665" name="Rectangle 61"/>
        <xdr:cNvSpPr>
          <a:spLocks noChangeArrowheads="1"/>
        </xdr:cNvSpPr>
      </xdr:nvSpPr>
      <xdr:spPr bwMode="auto">
        <a:xfrm>
          <a:off x="5324475" y="5676900"/>
          <a:ext cx="209550" cy="66675"/>
        </a:xfrm>
        <a:prstGeom prst="rect">
          <a:avLst/>
        </a:prstGeom>
        <a:solidFill>
          <a:srgbClr val="749448"/>
        </a:solidFill>
        <a:ln w="9525">
          <a:solidFill>
            <a:srgbClr val="000000"/>
          </a:solidFill>
          <a:miter lim="800000"/>
          <a:headEnd/>
          <a:tailEnd/>
        </a:ln>
      </xdr:spPr>
    </xdr:sp>
    <xdr:clientData/>
  </xdr:twoCellAnchor>
  <xdr:twoCellAnchor>
    <xdr:from>
      <xdr:col>0</xdr:col>
      <xdr:colOff>609600</xdr:colOff>
      <xdr:row>2</xdr:row>
      <xdr:rowOff>0</xdr:rowOff>
    </xdr:from>
    <xdr:to>
      <xdr:col>10</xdr:col>
      <xdr:colOff>0</xdr:colOff>
      <xdr:row>31</xdr:row>
      <xdr:rowOff>76200</xdr:rowOff>
    </xdr:to>
    <xdr:grpSp>
      <xdr:nvGrpSpPr>
        <xdr:cNvPr id="26666" name="Group 4"/>
        <xdr:cNvGrpSpPr>
          <a:grpSpLocks noChangeAspect="1"/>
        </xdr:cNvGrpSpPr>
      </xdr:nvGrpSpPr>
      <xdr:grpSpPr bwMode="auto">
        <a:xfrm>
          <a:off x="609600" y="609600"/>
          <a:ext cx="7038975" cy="5248275"/>
          <a:chOff x="0" y="0"/>
          <a:chExt cx="954" cy="767"/>
        </a:xfrm>
      </xdr:grpSpPr>
      <xdr:sp macro="" textlink="">
        <xdr:nvSpPr>
          <xdr:cNvPr id="26668"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6669" name="Alo_Annaberg_Tschech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0"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1" name="Alo_Bautzen_Tschech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2"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3" name="Alo_Pirna_Tschech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99B57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4"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5" name="Alo_Plauen_Tschech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6"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7" name="Alo_Freiberg_Tschech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8"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1" y="253"/>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6" y="253"/>
            <a:ext cx="5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8" y="432"/>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3" y="432"/>
            <a:ext cx="3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8"/>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7"/>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3"/>
            <a:ext cx="5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5" y="622"/>
            <a:ext cx="4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ALO_SvB!#REF!">
        <xdr:nvSpPr>
          <xdr:cNvPr id="48" name="Rectangle 88"/>
          <xdr:cNvSpPr>
            <a:spLocks noChangeArrowheads="1"/>
          </xdr:cNvSpPr>
        </xdr:nvSpPr>
        <xdr:spPr bwMode="auto">
          <a:xfrm>
            <a:off x="627" y="274"/>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CFA1D005-4C7B-45F6-BABE-A3D5DBD42AE8}"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49" name="Rectangle 90"/>
          <xdr:cNvSpPr>
            <a:spLocks noChangeArrowheads="1"/>
          </xdr:cNvSpPr>
        </xdr:nvSpPr>
        <xdr:spPr bwMode="auto">
          <a:xfrm>
            <a:off x="305" y="426"/>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F2B7DA80-97D0-4F86-B9F0-61232E2ABE08}"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50" name="Rectangle 92"/>
          <xdr:cNvSpPr>
            <a:spLocks noChangeArrowheads="1"/>
          </xdr:cNvSpPr>
        </xdr:nvSpPr>
        <xdr:spPr bwMode="auto">
          <a:xfrm>
            <a:off x="288" y="579"/>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522ACBD2-6CB9-4EE1-906D-B247897FC313}"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51" name="Rectangle 93"/>
          <xdr:cNvSpPr>
            <a:spLocks noChangeArrowheads="1"/>
          </xdr:cNvSpPr>
        </xdr:nvSpPr>
        <xdr:spPr bwMode="auto">
          <a:xfrm>
            <a:off x="487" y="451"/>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3CA8C40-4608-4D69-9A61-9F6EA36F1927}"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52" name="Rectangle 95"/>
          <xdr:cNvSpPr>
            <a:spLocks noChangeArrowheads="1"/>
          </xdr:cNvSpPr>
        </xdr:nvSpPr>
        <xdr:spPr bwMode="auto">
          <a:xfrm>
            <a:off x="97" y="653"/>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976B08D-6EC8-49DA-ACC2-D7176BC6FFB2}"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xdr:from>
      <xdr:col>6</xdr:col>
      <xdr:colOff>295275</xdr:colOff>
      <xdr:row>31</xdr:row>
      <xdr:rowOff>76200</xdr:rowOff>
    </xdr:from>
    <xdr:to>
      <xdr:col>6</xdr:col>
      <xdr:colOff>504825</xdr:colOff>
      <xdr:row>31</xdr:row>
      <xdr:rowOff>142875</xdr:rowOff>
    </xdr:to>
    <xdr:sp macro="" textlink="">
      <xdr:nvSpPr>
        <xdr:cNvPr id="26667" name="Rectangle 62"/>
        <xdr:cNvSpPr>
          <a:spLocks noChangeArrowheads="1"/>
        </xdr:cNvSpPr>
      </xdr:nvSpPr>
      <xdr:spPr bwMode="auto">
        <a:xfrm>
          <a:off x="5324475" y="5857875"/>
          <a:ext cx="209550" cy="66675"/>
        </a:xfrm>
        <a:prstGeom prst="rect">
          <a:avLst/>
        </a:prstGeom>
        <a:solidFill>
          <a:srgbClr val="537326"/>
        </a:solidFill>
        <a:ln w="9525">
          <a:solidFill>
            <a:srgbClr val="000000"/>
          </a:solidFill>
          <a:round/>
          <a:headEnd/>
          <a:tailEnd/>
        </a:ln>
      </xdr:spPr>
    </xdr:sp>
    <xdr:clientData/>
  </xdr:twoCellAnchor>
  <xdr:twoCellAnchor>
    <xdr:from>
      <xdr:col>6</xdr:col>
      <xdr:colOff>285750</xdr:colOff>
      <xdr:row>12</xdr:row>
      <xdr:rowOff>152400</xdr:rowOff>
    </xdr:from>
    <xdr:to>
      <xdr:col>6</xdr:col>
      <xdr:colOff>590550</xdr:colOff>
      <xdr:row>14</xdr:row>
      <xdr:rowOff>47625</xdr:rowOff>
    </xdr:to>
    <xdr:sp macro="" textlink="#REF!">
      <xdr:nvSpPr>
        <xdr:cNvPr id="57" name="Textfeld 56"/>
        <xdr:cNvSpPr txBox="1"/>
      </xdr:nvSpPr>
      <xdr:spPr>
        <a:xfrm>
          <a:off x="5314950" y="24955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F7FFA440-BEBC-41FF-A619-3C55DCAE08BD}"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238125</xdr:colOff>
      <xdr:row>24</xdr:row>
      <xdr:rowOff>28575</xdr:rowOff>
    </xdr:from>
    <xdr:to>
      <xdr:col>3</xdr:col>
      <xdr:colOff>390525</xdr:colOff>
      <xdr:row>24</xdr:row>
      <xdr:rowOff>171450</xdr:rowOff>
    </xdr:to>
    <xdr:sp macro="" textlink="#REF!">
      <xdr:nvSpPr>
        <xdr:cNvPr id="58" name="Textfeld 57"/>
        <xdr:cNvSpPr txBox="1"/>
      </xdr:nvSpPr>
      <xdr:spPr>
        <a:xfrm>
          <a:off x="2752725" y="4543425"/>
          <a:ext cx="1524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9525B5A9-FB20-4922-AF49-A583224CDF1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0,5</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5</xdr:col>
      <xdr:colOff>57149</xdr:colOff>
      <xdr:row>19</xdr:row>
      <xdr:rowOff>85725</xdr:rowOff>
    </xdr:from>
    <xdr:to>
      <xdr:col>5</xdr:col>
      <xdr:colOff>257174</xdr:colOff>
      <xdr:row>20</xdr:row>
      <xdr:rowOff>85725</xdr:rowOff>
    </xdr:to>
    <xdr:sp macro="" textlink="#REF!">
      <xdr:nvSpPr>
        <xdr:cNvPr id="59" name="Textfeld 58"/>
        <xdr:cNvSpPr txBox="1"/>
      </xdr:nvSpPr>
      <xdr:spPr>
        <a:xfrm>
          <a:off x="4248149" y="36957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D9C61961-C588-495C-BC4A-A14741CF428C}"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0,7</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381000</xdr:colOff>
      <xdr:row>18</xdr:row>
      <xdr:rowOff>95250</xdr:rowOff>
    </xdr:from>
    <xdr:to>
      <xdr:col>3</xdr:col>
      <xdr:colOff>685800</xdr:colOff>
      <xdr:row>19</xdr:row>
      <xdr:rowOff>171450</xdr:rowOff>
    </xdr:to>
    <xdr:sp macro="" textlink="#REF!">
      <xdr:nvSpPr>
        <xdr:cNvPr id="60" name="Textfeld 59"/>
        <xdr:cNvSpPr txBox="1"/>
      </xdr:nvSpPr>
      <xdr:spPr>
        <a:xfrm>
          <a:off x="2895600" y="35242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7FFAAFD-32AA-43DE-A819-3FD6A890799E}"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1</xdr:col>
      <xdr:colOff>495300</xdr:colOff>
      <xdr:row>26</xdr:row>
      <xdr:rowOff>152400</xdr:rowOff>
    </xdr:from>
    <xdr:to>
      <xdr:col>1</xdr:col>
      <xdr:colOff>800100</xdr:colOff>
      <xdr:row>28</xdr:row>
      <xdr:rowOff>47625</xdr:rowOff>
    </xdr:to>
    <xdr:sp macro="" textlink="#REF!">
      <xdr:nvSpPr>
        <xdr:cNvPr id="61" name="Textfeld 60"/>
        <xdr:cNvSpPr txBox="1"/>
      </xdr:nvSpPr>
      <xdr:spPr>
        <a:xfrm>
          <a:off x="1333500" y="502920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5015F649-CDFB-495A-8A87-E91C271EA2E8}"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0,5</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298450</xdr:colOff>
      <xdr:row>1</xdr:row>
      <xdr:rowOff>38099</xdr:rowOff>
    </xdr:from>
    <xdr:to>
      <xdr:col>10</xdr:col>
      <xdr:colOff>88900</xdr:colOff>
      <xdr:row>2</xdr:row>
      <xdr:rowOff>38099</xdr:rowOff>
    </xdr:to>
    <xdr:sp macro="" textlink="">
      <xdr:nvSpPr>
        <xdr:cNvPr id="5" name="Inhalt">
          <a:hlinkClick xmlns:r="http://schemas.openxmlformats.org/officeDocument/2006/relationships" r:id="rId1"/>
        </xdr:cNvPr>
        <xdr:cNvSpPr txBox="1"/>
      </xdr:nvSpPr>
      <xdr:spPr>
        <a:xfrm>
          <a:off x="7004050" y="466724"/>
          <a:ext cx="1219200" cy="276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editAs="absolute">
    <xdr:from>
      <xdr:col>0</xdr:col>
      <xdr:colOff>0</xdr:colOff>
      <xdr:row>0</xdr:row>
      <xdr:rowOff>0</xdr:rowOff>
    </xdr:from>
    <xdr:to>
      <xdr:col>2</xdr:col>
      <xdr:colOff>142875</xdr:colOff>
      <xdr:row>0</xdr:row>
      <xdr:rowOff>381000</xdr:rowOff>
    </xdr:to>
    <xdr:pic>
      <xdr:nvPicPr>
        <xdr:cNvPr id="27702" name="BA-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2</xdr:row>
      <xdr:rowOff>133350</xdr:rowOff>
    </xdr:from>
    <xdr:to>
      <xdr:col>9</xdr:col>
      <xdr:colOff>304800</xdr:colOff>
      <xdr:row>31</xdr:row>
      <xdr:rowOff>47625</xdr:rowOff>
    </xdr:to>
    <xdr:grpSp>
      <xdr:nvGrpSpPr>
        <xdr:cNvPr id="27703" name="Group 4"/>
        <xdr:cNvGrpSpPr>
          <a:grpSpLocks noChangeAspect="1"/>
        </xdr:cNvGrpSpPr>
      </xdr:nvGrpSpPr>
      <xdr:grpSpPr bwMode="auto">
        <a:xfrm>
          <a:off x="590550" y="809625"/>
          <a:ext cx="7258050" cy="5248275"/>
          <a:chOff x="0" y="0"/>
          <a:chExt cx="954" cy="767"/>
        </a:xfrm>
      </xdr:grpSpPr>
      <xdr:sp macro="" textlink="">
        <xdr:nvSpPr>
          <xdr:cNvPr id="27707"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5"/>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5"/>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1"/>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70"/>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27719" name="SvB_Annaberg_Pol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0"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1" name="SvB_Bautzen_Pol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2"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3" name="SvB_Pirna_Pol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4"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5" name="SvB_Plauen_Pol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6"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FFFFFF">
              <a:alpha val="0"/>
            </a:srgbClr>
          </a:solidFill>
          <a:ln w="9525" cap="rnd">
            <a:solidFill>
              <a:srgbClr val="808080"/>
            </a:solidFill>
            <a:prstDash val="solid"/>
            <a:round/>
            <a:headEnd/>
            <a:tailEnd/>
          </a:ln>
        </xdr:spPr>
      </xdr:sp>
      <xdr:sp macro="" textlink="">
        <xdr:nvSpPr>
          <xdr:cNvPr id="27727" name="SvB_Freiberg_Pol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8"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9" name="Rectangle 57"/>
          <xdr:cNvSpPr>
            <a:spLocks noChangeArrowheads="1"/>
          </xdr:cNvSpPr>
        </xdr:nvSpPr>
        <xdr:spPr bwMode="auto">
          <a:xfrm>
            <a:off x="758" y="638"/>
            <a:ext cx="31" cy="10"/>
          </a:xfrm>
          <a:prstGeom prst="rect">
            <a:avLst/>
          </a:prstGeom>
          <a:solidFill>
            <a:srgbClr val="F4FAE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0" name="Rectangle 58"/>
          <xdr:cNvSpPr>
            <a:spLocks noChangeArrowheads="1"/>
          </xdr:cNvSpPr>
        </xdr:nvSpPr>
        <xdr:spPr bwMode="auto">
          <a:xfrm>
            <a:off x="758" y="638"/>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731"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2"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27733" name="Rectangle 61"/>
          <xdr:cNvSpPr>
            <a:spLocks noChangeArrowheads="1"/>
          </xdr:cNvSpPr>
        </xdr:nvSpPr>
        <xdr:spPr bwMode="auto">
          <a:xfrm>
            <a:off x="758" y="688"/>
            <a:ext cx="31" cy="10"/>
          </a:xfrm>
          <a:prstGeom prst="rect">
            <a:avLst/>
          </a:prstGeom>
          <a:solidFill>
            <a:srgbClr val="37609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4" name="Rectangle 62"/>
          <xdr:cNvSpPr>
            <a:spLocks noChangeArrowheads="1"/>
          </xdr:cNvSpPr>
        </xdr:nvSpPr>
        <xdr:spPr bwMode="auto">
          <a:xfrm>
            <a:off x="758" y="688"/>
            <a:ext cx="31" cy="10"/>
          </a:xfrm>
          <a:prstGeom prst="rect">
            <a:avLst/>
          </a:prstGeom>
          <a:solidFill>
            <a:srgbClr val="749448"/>
          </a:solidFill>
          <a:ln w="9525">
            <a:solidFill>
              <a:srgbClr val="000000"/>
            </a:solidFill>
            <a:round/>
            <a:headEnd/>
            <a:tailEnd/>
          </a:ln>
        </xdr:spPr>
      </xdr:sp>
      <xdr:sp macro="" textlink="">
        <xdr:nvSpPr>
          <xdr:cNvPr id="27735"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6"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3"/>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3"/>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2"/>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8"/>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7"/>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3"/>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REF!">
        <xdr:nvSpPr>
          <xdr:cNvPr id="48" name="Rectangle 88"/>
          <xdr:cNvSpPr>
            <a:spLocks noChangeArrowheads="1"/>
          </xdr:cNvSpPr>
        </xdr:nvSpPr>
        <xdr:spPr bwMode="auto">
          <a:xfrm>
            <a:off x="627" y="274"/>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2021C3B9-A18A-4714-AB51-ABFC4FD712EA}"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49" name="Rectangle 90"/>
          <xdr:cNvSpPr>
            <a:spLocks noChangeArrowheads="1"/>
          </xdr:cNvSpPr>
        </xdr:nvSpPr>
        <xdr:spPr bwMode="auto">
          <a:xfrm>
            <a:off x="305" y="426"/>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EAEF3850-4E2F-46F4-9CBC-1F7AD86C0723}"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0" name="Rectangle 92"/>
          <xdr:cNvSpPr>
            <a:spLocks noChangeArrowheads="1"/>
          </xdr:cNvSpPr>
        </xdr:nvSpPr>
        <xdr:spPr bwMode="auto">
          <a:xfrm>
            <a:off x="288" y="579"/>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4DA76ECE-F43F-4589-B002-1502AD6A9F8C}"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1" name="Rectangle 93"/>
          <xdr:cNvSpPr>
            <a:spLocks noChangeArrowheads="1"/>
          </xdr:cNvSpPr>
        </xdr:nvSpPr>
        <xdr:spPr bwMode="auto">
          <a:xfrm>
            <a:off x="487" y="451"/>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11F84599-A504-400E-9CF1-F16C74328106}"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2" name="Rectangle 95"/>
          <xdr:cNvSpPr>
            <a:spLocks noChangeArrowheads="1"/>
          </xdr:cNvSpPr>
        </xdr:nvSpPr>
        <xdr:spPr bwMode="auto">
          <a:xfrm>
            <a:off x="96" y="653"/>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AD2FBC05-D5A6-4EC1-AEBE-D78C0360272F}"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xdr:from>
      <xdr:col>7</xdr:col>
      <xdr:colOff>485775</xdr:colOff>
      <xdr:row>28</xdr:row>
      <xdr:rowOff>171450</xdr:rowOff>
    </xdr:from>
    <xdr:to>
      <xdr:col>7</xdr:col>
      <xdr:colOff>723900</xdr:colOff>
      <xdr:row>29</xdr:row>
      <xdr:rowOff>57150</xdr:rowOff>
    </xdr:to>
    <xdr:sp macro="" textlink="">
      <xdr:nvSpPr>
        <xdr:cNvPr id="27704" name="Rectangle 62"/>
        <xdr:cNvSpPr>
          <a:spLocks noChangeArrowheads="1"/>
        </xdr:cNvSpPr>
      </xdr:nvSpPr>
      <xdr:spPr bwMode="auto">
        <a:xfrm>
          <a:off x="6353175" y="5638800"/>
          <a:ext cx="238125" cy="66675"/>
        </a:xfrm>
        <a:prstGeom prst="rect">
          <a:avLst/>
        </a:prstGeom>
        <a:solidFill>
          <a:srgbClr val="537353"/>
        </a:solidFill>
        <a:ln w="9525">
          <a:solidFill>
            <a:srgbClr val="000000"/>
          </a:solidFill>
          <a:round/>
          <a:headEnd/>
          <a:tailEnd/>
        </a:ln>
      </xdr:spPr>
    </xdr:sp>
    <xdr:clientData/>
  </xdr:twoCellAnchor>
  <xdr:twoCellAnchor>
    <xdr:from>
      <xdr:col>8</xdr:col>
      <xdr:colOff>438150</xdr:colOff>
      <xdr:row>28</xdr:row>
      <xdr:rowOff>142875</xdr:rowOff>
    </xdr:from>
    <xdr:to>
      <xdr:col>8</xdr:col>
      <xdr:colOff>613074</xdr:colOff>
      <xdr:row>29</xdr:row>
      <xdr:rowOff>78313</xdr:rowOff>
    </xdr:to>
    <xdr:sp macro="" textlink="">
      <xdr:nvSpPr>
        <xdr:cNvPr id="54" name="Rectangle 18"/>
        <xdr:cNvSpPr>
          <a:spLocks noChangeArrowheads="1"/>
        </xdr:cNvSpPr>
      </xdr:nvSpPr>
      <xdr:spPr bwMode="auto">
        <a:xfrm>
          <a:off x="7143750" y="5686425"/>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8</xdr:col>
      <xdr:colOff>57150</xdr:colOff>
      <xdr:row>28</xdr:row>
      <xdr:rowOff>142875</xdr:rowOff>
    </xdr:from>
    <xdr:to>
      <xdr:col>8</xdr:col>
      <xdr:colOff>400050</xdr:colOff>
      <xdr:row>29</xdr:row>
      <xdr:rowOff>123825</xdr:rowOff>
    </xdr:to>
    <xdr:sp macro="" textlink="">
      <xdr:nvSpPr>
        <xdr:cNvPr id="55" name="Rectangle 18"/>
        <xdr:cNvSpPr>
          <a:spLocks noChangeArrowheads="1"/>
        </xdr:cNvSpPr>
      </xdr:nvSpPr>
      <xdr:spPr bwMode="auto">
        <a:xfrm>
          <a:off x="6762750" y="5686425"/>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twoCellAnchor>
    <xdr:from>
      <xdr:col>6</xdr:col>
      <xdr:colOff>371475</xdr:colOff>
      <xdr:row>12</xdr:row>
      <xdr:rowOff>123825</xdr:rowOff>
    </xdr:from>
    <xdr:to>
      <xdr:col>6</xdr:col>
      <xdr:colOff>676275</xdr:colOff>
      <xdr:row>14</xdr:row>
      <xdr:rowOff>19050</xdr:rowOff>
    </xdr:to>
    <xdr:sp macro="" textlink="#REF!">
      <xdr:nvSpPr>
        <xdr:cNvPr id="56" name="Textfeld 55"/>
        <xdr:cNvSpPr txBox="1"/>
      </xdr:nvSpPr>
      <xdr:spPr>
        <a:xfrm>
          <a:off x="5400675" y="2695575"/>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50C2853E-423F-474F-950D-ACD01F7A2FBF}"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2,5</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428625</xdr:colOff>
      <xdr:row>18</xdr:row>
      <xdr:rowOff>85725</xdr:rowOff>
    </xdr:from>
    <xdr:to>
      <xdr:col>3</xdr:col>
      <xdr:colOff>695325</xdr:colOff>
      <xdr:row>19</xdr:row>
      <xdr:rowOff>85725</xdr:rowOff>
    </xdr:to>
    <xdr:sp macro="" textlink="#REF!">
      <xdr:nvSpPr>
        <xdr:cNvPr id="57" name="Textfeld 56"/>
        <xdr:cNvSpPr txBox="1"/>
      </xdr:nvSpPr>
      <xdr:spPr>
        <a:xfrm>
          <a:off x="2943225" y="3743325"/>
          <a:ext cx="2667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CC4414E-99C1-435D-B866-A6C99F6CCE50}"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5</xdr:col>
      <xdr:colOff>123825</xdr:colOff>
      <xdr:row>19</xdr:row>
      <xdr:rowOff>76201</xdr:rowOff>
    </xdr:from>
    <xdr:to>
      <xdr:col>5</xdr:col>
      <xdr:colOff>276225</xdr:colOff>
      <xdr:row>20</xdr:row>
      <xdr:rowOff>66676</xdr:rowOff>
    </xdr:to>
    <xdr:sp macro="" textlink="#REF!">
      <xdr:nvSpPr>
        <xdr:cNvPr id="58" name="Textfeld 57"/>
        <xdr:cNvSpPr txBox="1"/>
      </xdr:nvSpPr>
      <xdr:spPr>
        <a:xfrm>
          <a:off x="4314825" y="3914776"/>
          <a:ext cx="1524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287CF30C-4EF1-40DA-8D19-97219051B442}"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1</xdr:col>
      <xdr:colOff>495300</xdr:colOff>
      <xdr:row>26</xdr:row>
      <xdr:rowOff>114300</xdr:rowOff>
    </xdr:from>
    <xdr:to>
      <xdr:col>1</xdr:col>
      <xdr:colOff>762000</xdr:colOff>
      <xdr:row>27</xdr:row>
      <xdr:rowOff>114300</xdr:rowOff>
    </xdr:to>
    <xdr:sp macro="" textlink="#REF!">
      <xdr:nvSpPr>
        <xdr:cNvPr id="59" name="Textfeld 58"/>
        <xdr:cNvSpPr txBox="1"/>
      </xdr:nvSpPr>
      <xdr:spPr>
        <a:xfrm>
          <a:off x="1333500" y="5219700"/>
          <a:ext cx="2667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07ED5272-1ECF-467E-ACE7-408616763724}"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0,2</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200025</xdr:colOff>
      <xdr:row>24</xdr:row>
      <xdr:rowOff>0</xdr:rowOff>
    </xdr:from>
    <xdr:to>
      <xdr:col>3</xdr:col>
      <xdr:colOff>466725</xdr:colOff>
      <xdr:row>25</xdr:row>
      <xdr:rowOff>0</xdr:rowOff>
    </xdr:to>
    <xdr:sp macro="" textlink="#REF!">
      <xdr:nvSpPr>
        <xdr:cNvPr id="60" name="Textfeld 59"/>
        <xdr:cNvSpPr txBox="1"/>
      </xdr:nvSpPr>
      <xdr:spPr>
        <a:xfrm>
          <a:off x="2714625" y="4743450"/>
          <a:ext cx="2667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2C624886-75C6-4EA7-B022-5255C3E81303}"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0,1</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28724"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546100</xdr:colOff>
      <xdr:row>1</xdr:row>
      <xdr:rowOff>9525</xdr:rowOff>
    </xdr:from>
    <xdr:to>
      <xdr:col>10</xdr:col>
      <xdr:colOff>88900</xdr:colOff>
      <xdr:row>1</xdr:row>
      <xdr:rowOff>238125</xdr:rowOff>
    </xdr:to>
    <xdr:sp macro="" textlink="">
      <xdr:nvSpPr>
        <xdr:cNvPr id="5" name="Inhalt">
          <a:hlinkClick xmlns:r="http://schemas.openxmlformats.org/officeDocument/2006/relationships" r:id="rId2"/>
        </xdr:cNvPr>
        <xdr:cNvSpPr txBox="1"/>
      </xdr:nvSpPr>
      <xdr:spPr>
        <a:xfrm>
          <a:off x="7251700" y="43815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0</xdr:col>
      <xdr:colOff>447675</xdr:colOff>
      <xdr:row>2</xdr:row>
      <xdr:rowOff>133350</xdr:rowOff>
    </xdr:from>
    <xdr:to>
      <xdr:col>9</xdr:col>
      <xdr:colOff>161925</xdr:colOff>
      <xdr:row>31</xdr:row>
      <xdr:rowOff>133350</xdr:rowOff>
    </xdr:to>
    <xdr:grpSp>
      <xdr:nvGrpSpPr>
        <xdr:cNvPr id="28726" name="Group 4"/>
        <xdr:cNvGrpSpPr>
          <a:grpSpLocks noChangeAspect="1"/>
        </xdr:cNvGrpSpPr>
      </xdr:nvGrpSpPr>
      <xdr:grpSpPr bwMode="auto">
        <a:xfrm>
          <a:off x="447675" y="838200"/>
          <a:ext cx="7258050" cy="5295900"/>
          <a:chOff x="0" y="0"/>
          <a:chExt cx="954" cy="767"/>
        </a:xfrm>
      </xdr:grpSpPr>
      <xdr:sp macro="" textlink="">
        <xdr:nvSpPr>
          <xdr:cNvPr id="28730"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5"/>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5"/>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3"/>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6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69"/>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6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28742" name="SvB_Annaberg_Tschech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749448"/>
          </a:solidFill>
          <a:ln w="9525" cap="rnd">
            <a:solidFill>
              <a:srgbClr val="808080"/>
            </a:solidFill>
            <a:prstDash val="solid"/>
            <a:round/>
            <a:headEnd/>
            <a:tailEnd/>
          </a:ln>
        </xdr:spPr>
      </xdr:sp>
      <xdr:sp macro="" textlink="">
        <xdr:nvSpPr>
          <xdr:cNvPr id="28743" name="SvB_Bautzen_Tschech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44"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45" name="SvB_Pirna_Tschech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74944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46"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47" name="SvB_Plauen_Tschech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74944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48"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49" name="SvB_Freiberg_Tschech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50"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51" name="Rectangle 57"/>
          <xdr:cNvSpPr>
            <a:spLocks noChangeArrowheads="1"/>
          </xdr:cNvSpPr>
        </xdr:nvSpPr>
        <xdr:spPr bwMode="auto">
          <a:xfrm>
            <a:off x="758" y="638"/>
            <a:ext cx="31" cy="10"/>
          </a:xfrm>
          <a:prstGeom prst="rect">
            <a:avLst/>
          </a:prstGeom>
          <a:solidFill>
            <a:srgbClr val="F4FAE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2" name="Rectangle 58"/>
          <xdr:cNvSpPr>
            <a:spLocks noChangeArrowheads="1"/>
          </xdr:cNvSpPr>
        </xdr:nvSpPr>
        <xdr:spPr bwMode="auto">
          <a:xfrm>
            <a:off x="758" y="638"/>
            <a:ext cx="31" cy="10"/>
          </a:xfrm>
          <a:prstGeom prst="rect">
            <a:avLst/>
          </a:prstGeom>
          <a:solidFill>
            <a:srgbClr val="F4FAED"/>
          </a:solidFill>
          <a:ln w="9525">
            <a:solidFill>
              <a:srgbClr val="000000"/>
            </a:solidFill>
            <a:round/>
            <a:headEnd/>
            <a:tailEnd/>
          </a:ln>
        </xdr:spPr>
      </xdr:sp>
      <xdr:sp macro="" textlink="">
        <xdr:nvSpPr>
          <xdr:cNvPr id="28753"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4"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28755" name="Rectangle 61"/>
          <xdr:cNvSpPr>
            <a:spLocks noChangeArrowheads="1"/>
          </xdr:cNvSpPr>
        </xdr:nvSpPr>
        <xdr:spPr bwMode="auto">
          <a:xfrm>
            <a:off x="758" y="688"/>
            <a:ext cx="31" cy="10"/>
          </a:xfrm>
          <a:prstGeom prst="rect">
            <a:avLst/>
          </a:prstGeom>
          <a:solidFill>
            <a:srgbClr val="749448"/>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6" name="Rectangle 62"/>
          <xdr:cNvSpPr>
            <a:spLocks noChangeArrowheads="1"/>
          </xdr:cNvSpPr>
        </xdr:nvSpPr>
        <xdr:spPr bwMode="auto">
          <a:xfrm>
            <a:off x="758" y="688"/>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757"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8"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4"/>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4"/>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0"/>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0"/>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6"/>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7"/>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39"/>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3"/>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REF!">
        <xdr:nvSpPr>
          <xdr:cNvPr id="48" name="Rectangle 88"/>
          <xdr:cNvSpPr>
            <a:spLocks noChangeArrowheads="1"/>
          </xdr:cNvSpPr>
        </xdr:nvSpPr>
        <xdr:spPr bwMode="auto">
          <a:xfrm>
            <a:off x="627" y="275"/>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C80A5BE7-5E9A-420F-BE19-47529536BC07}"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49" name="Rectangle 90"/>
          <xdr:cNvSpPr>
            <a:spLocks noChangeArrowheads="1"/>
          </xdr:cNvSpPr>
        </xdr:nvSpPr>
        <xdr:spPr bwMode="auto">
          <a:xfrm>
            <a:off x="305" y="426"/>
            <a:ext cx="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122B4AF-BA8B-4440-91BD-A571FDFAD980}"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0" name="Rectangle 92"/>
          <xdr:cNvSpPr>
            <a:spLocks noChangeArrowheads="1"/>
          </xdr:cNvSpPr>
        </xdr:nvSpPr>
        <xdr:spPr bwMode="auto">
          <a:xfrm>
            <a:off x="288" y="579"/>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AD62003A-7310-4133-AFA5-164F202FB558}"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1" name="Rectangle 93"/>
          <xdr:cNvSpPr>
            <a:spLocks noChangeArrowheads="1"/>
          </xdr:cNvSpPr>
        </xdr:nvSpPr>
        <xdr:spPr bwMode="auto">
          <a:xfrm>
            <a:off x="487" y="451"/>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888E7095-ED62-4345-A494-8B16DC4AFFB4}"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2" name="Rectangle 95"/>
          <xdr:cNvSpPr>
            <a:spLocks noChangeArrowheads="1"/>
          </xdr:cNvSpPr>
        </xdr:nvSpPr>
        <xdr:spPr bwMode="auto">
          <a:xfrm>
            <a:off x="96" y="653"/>
            <a:ext cx="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A90C3945-4DEA-4052-85EB-F126643D99AF}"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xdr:from>
      <xdr:col>7</xdr:col>
      <xdr:colOff>342900</xdr:colOff>
      <xdr:row>29</xdr:row>
      <xdr:rowOff>66675</xdr:rowOff>
    </xdr:from>
    <xdr:to>
      <xdr:col>7</xdr:col>
      <xdr:colOff>581025</xdr:colOff>
      <xdr:row>29</xdr:row>
      <xdr:rowOff>133350</xdr:rowOff>
    </xdr:to>
    <xdr:sp macro="" textlink="">
      <xdr:nvSpPr>
        <xdr:cNvPr id="28727" name="Rectangle 62"/>
        <xdr:cNvSpPr>
          <a:spLocks noChangeArrowheads="1"/>
        </xdr:cNvSpPr>
      </xdr:nvSpPr>
      <xdr:spPr bwMode="auto">
        <a:xfrm>
          <a:off x="6210300" y="5705475"/>
          <a:ext cx="238125" cy="66675"/>
        </a:xfrm>
        <a:prstGeom prst="rect">
          <a:avLst/>
        </a:prstGeom>
        <a:solidFill>
          <a:srgbClr val="537326"/>
        </a:solidFill>
        <a:ln w="9525">
          <a:solidFill>
            <a:srgbClr val="000000"/>
          </a:solidFill>
          <a:round/>
          <a:headEnd/>
          <a:tailEnd/>
        </a:ln>
      </xdr:spPr>
    </xdr:sp>
    <xdr:clientData/>
  </xdr:twoCellAnchor>
  <xdr:twoCellAnchor>
    <xdr:from>
      <xdr:col>8</xdr:col>
      <xdr:colOff>295275</xdr:colOff>
      <xdr:row>29</xdr:row>
      <xdr:rowOff>38100</xdr:rowOff>
    </xdr:from>
    <xdr:to>
      <xdr:col>8</xdr:col>
      <xdr:colOff>470199</xdr:colOff>
      <xdr:row>29</xdr:row>
      <xdr:rowOff>154513</xdr:rowOff>
    </xdr:to>
    <xdr:sp macro="" textlink="">
      <xdr:nvSpPr>
        <xdr:cNvPr id="54" name="Rectangle 18"/>
        <xdr:cNvSpPr>
          <a:spLocks noChangeArrowheads="1"/>
        </xdr:cNvSpPr>
      </xdr:nvSpPr>
      <xdr:spPr bwMode="auto">
        <a:xfrm>
          <a:off x="7000875" y="5753100"/>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7</xdr:col>
      <xdr:colOff>752475</xdr:colOff>
      <xdr:row>29</xdr:row>
      <xdr:rowOff>38100</xdr:rowOff>
    </xdr:from>
    <xdr:to>
      <xdr:col>8</xdr:col>
      <xdr:colOff>257175</xdr:colOff>
      <xdr:row>30</xdr:row>
      <xdr:rowOff>19050</xdr:rowOff>
    </xdr:to>
    <xdr:sp macro="" textlink="">
      <xdr:nvSpPr>
        <xdr:cNvPr id="55" name="Rectangle 18"/>
        <xdr:cNvSpPr>
          <a:spLocks noChangeArrowheads="1"/>
        </xdr:cNvSpPr>
      </xdr:nvSpPr>
      <xdr:spPr bwMode="auto">
        <a:xfrm>
          <a:off x="6619875" y="5753100"/>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twoCellAnchor>
    <xdr:from>
      <xdr:col>6</xdr:col>
      <xdr:colOff>180975</xdr:colOff>
      <xdr:row>12</xdr:row>
      <xdr:rowOff>171450</xdr:rowOff>
    </xdr:from>
    <xdr:to>
      <xdr:col>6</xdr:col>
      <xdr:colOff>485775</xdr:colOff>
      <xdr:row>14</xdr:row>
      <xdr:rowOff>66675</xdr:rowOff>
    </xdr:to>
    <xdr:sp macro="" textlink="#REF!">
      <xdr:nvSpPr>
        <xdr:cNvPr id="53" name="Textfeld 52"/>
        <xdr:cNvSpPr txBox="1"/>
      </xdr:nvSpPr>
      <xdr:spPr>
        <a:xfrm>
          <a:off x="5210175" y="2733675"/>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4284BD3C-2422-44E7-9265-746415B089F7}"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0,4</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85725</xdr:colOff>
      <xdr:row>24</xdr:row>
      <xdr:rowOff>95250</xdr:rowOff>
    </xdr:from>
    <xdr:to>
      <xdr:col>3</xdr:col>
      <xdr:colOff>228600</xdr:colOff>
      <xdr:row>25</xdr:row>
      <xdr:rowOff>95250</xdr:rowOff>
    </xdr:to>
    <xdr:sp macro="" textlink="#REF!">
      <xdr:nvSpPr>
        <xdr:cNvPr id="56" name="Textfeld 55"/>
        <xdr:cNvSpPr txBox="1"/>
      </xdr:nvSpPr>
      <xdr:spPr>
        <a:xfrm>
          <a:off x="2600325" y="4829175"/>
          <a:ext cx="142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CC8E97D9-841B-424F-A3B1-A49E80BEBB44}"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1,3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4</xdr:col>
      <xdr:colOff>828675</xdr:colOff>
      <xdr:row>19</xdr:row>
      <xdr:rowOff>133351</xdr:rowOff>
    </xdr:from>
    <xdr:to>
      <xdr:col>5</xdr:col>
      <xdr:colOff>190500</xdr:colOff>
      <xdr:row>20</xdr:row>
      <xdr:rowOff>161925</xdr:rowOff>
    </xdr:to>
    <xdr:sp macro="" textlink="#REF!">
      <xdr:nvSpPr>
        <xdr:cNvPr id="57" name="Textfeld 56"/>
        <xdr:cNvSpPr txBox="1"/>
      </xdr:nvSpPr>
      <xdr:spPr>
        <a:xfrm>
          <a:off x="4181475" y="3962401"/>
          <a:ext cx="200025"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1DBDA0FE-D9CF-40CD-A4CD-719ADFE9365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1,2</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257175</xdr:colOff>
      <xdr:row>18</xdr:row>
      <xdr:rowOff>142875</xdr:rowOff>
    </xdr:from>
    <xdr:to>
      <xdr:col>3</xdr:col>
      <xdr:colOff>561975</xdr:colOff>
      <xdr:row>20</xdr:row>
      <xdr:rowOff>38100</xdr:rowOff>
    </xdr:to>
    <xdr:sp macro="" textlink="#REF!">
      <xdr:nvSpPr>
        <xdr:cNvPr id="58" name="Textfeld 57"/>
        <xdr:cNvSpPr txBox="1"/>
      </xdr:nvSpPr>
      <xdr:spPr>
        <a:xfrm>
          <a:off x="2771775" y="37909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CA7E6FDA-8214-4E40-8FF2-3138963FBAD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1</xdr:col>
      <xdr:colOff>314325</xdr:colOff>
      <xdr:row>27</xdr:row>
      <xdr:rowOff>0</xdr:rowOff>
    </xdr:from>
    <xdr:to>
      <xdr:col>1</xdr:col>
      <xdr:colOff>619125</xdr:colOff>
      <xdr:row>28</xdr:row>
      <xdr:rowOff>76200</xdr:rowOff>
    </xdr:to>
    <xdr:sp macro="" textlink="#REF!">
      <xdr:nvSpPr>
        <xdr:cNvPr id="59" name="Textfeld 58"/>
        <xdr:cNvSpPr txBox="1"/>
      </xdr:nvSpPr>
      <xdr:spPr>
        <a:xfrm>
          <a:off x="1152525" y="52768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06BCFD1F-B6E0-490C-9D41-4C50CB136C82}"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1,5</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409575</xdr:colOff>
      <xdr:row>0</xdr:row>
      <xdr:rowOff>381000</xdr:rowOff>
    </xdr:to>
    <xdr:pic>
      <xdr:nvPicPr>
        <xdr:cNvPr id="29699"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69850</xdr:colOff>
      <xdr:row>2</xdr:row>
      <xdr:rowOff>0</xdr:rowOff>
    </xdr:from>
    <xdr:to>
      <xdr:col>13</xdr:col>
      <xdr:colOff>88900</xdr:colOff>
      <xdr:row>3</xdr:row>
      <xdr:rowOff>38100</xdr:rowOff>
    </xdr:to>
    <xdr:sp macro="" textlink="">
      <xdr:nvSpPr>
        <xdr:cNvPr id="4" name="Inhalt">
          <a:hlinkClick xmlns:r="http://schemas.openxmlformats.org/officeDocument/2006/relationships" r:id="rId2"/>
        </xdr:cNvPr>
        <xdr:cNvSpPr txBox="1"/>
      </xdr:nvSpPr>
      <xdr:spPr>
        <a:xfrm>
          <a:off x="7480300" y="57150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30773"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546100</xdr:colOff>
      <xdr:row>2</xdr:row>
      <xdr:rowOff>0</xdr:rowOff>
    </xdr:from>
    <xdr:to>
      <xdr:col>10</xdr:col>
      <xdr:colOff>88900</xdr:colOff>
      <xdr:row>3</xdr:row>
      <xdr:rowOff>47625</xdr:rowOff>
    </xdr:to>
    <xdr:sp macro="" textlink="">
      <xdr:nvSpPr>
        <xdr:cNvPr id="5" name="Inhalt">
          <a:hlinkClick xmlns:r="http://schemas.openxmlformats.org/officeDocument/2006/relationships" r:id="rId2"/>
        </xdr:cNvPr>
        <xdr:cNvSpPr txBox="1"/>
      </xdr:nvSpPr>
      <xdr:spPr>
        <a:xfrm>
          <a:off x="7251700" y="60960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0</xdr:col>
      <xdr:colOff>476250</xdr:colOff>
      <xdr:row>2</xdr:row>
      <xdr:rowOff>104775</xdr:rowOff>
    </xdr:from>
    <xdr:to>
      <xdr:col>9</xdr:col>
      <xdr:colOff>190500</xdr:colOff>
      <xdr:row>31</xdr:row>
      <xdr:rowOff>104775</xdr:rowOff>
    </xdr:to>
    <xdr:grpSp>
      <xdr:nvGrpSpPr>
        <xdr:cNvPr id="30775" name="Group 4"/>
        <xdr:cNvGrpSpPr>
          <a:grpSpLocks noChangeAspect="1"/>
        </xdr:cNvGrpSpPr>
      </xdr:nvGrpSpPr>
      <xdr:grpSpPr bwMode="auto">
        <a:xfrm>
          <a:off x="476250" y="714375"/>
          <a:ext cx="7258050" cy="5172075"/>
          <a:chOff x="0" y="0"/>
          <a:chExt cx="954" cy="767"/>
        </a:xfrm>
      </xdr:grpSpPr>
      <xdr:sp macro="" textlink="">
        <xdr:nvSpPr>
          <xdr:cNvPr id="30779"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3"/>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70"/>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30791" name="Pendler_Annaberg_Pol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99B57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2"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3" name="Pendler_Bautzen_Pol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4"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5" name="Pendler_Pirna_Pol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6"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7" name="Pendler_Plauen_Pol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8"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9" name="Pendler_Freiberg_Pol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800"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01" name="Rectangle 57"/>
          <xdr:cNvSpPr>
            <a:spLocks noChangeArrowheads="1"/>
          </xdr:cNvSpPr>
        </xdr:nvSpPr>
        <xdr:spPr bwMode="auto">
          <a:xfrm>
            <a:off x="758" y="638"/>
            <a:ext cx="31" cy="10"/>
          </a:xfrm>
          <a:prstGeom prst="rect">
            <a:avLst/>
          </a:prstGeom>
          <a:solidFill>
            <a:srgbClr val="F4FAE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2" name="Rectangle 58"/>
          <xdr:cNvSpPr>
            <a:spLocks noChangeArrowheads="1"/>
          </xdr:cNvSpPr>
        </xdr:nvSpPr>
        <xdr:spPr bwMode="auto">
          <a:xfrm>
            <a:off x="758" y="638"/>
            <a:ext cx="31" cy="10"/>
          </a:xfrm>
          <a:prstGeom prst="rect">
            <a:avLst/>
          </a:prstGeom>
          <a:solidFill>
            <a:srgbClr val="F4FAED"/>
          </a:solidFill>
          <a:ln w="9525">
            <a:solidFill>
              <a:srgbClr val="000000"/>
            </a:solidFill>
            <a:round/>
            <a:headEnd/>
            <a:tailEnd/>
          </a:ln>
        </xdr:spPr>
      </xdr:sp>
      <xdr:sp macro="" textlink="">
        <xdr:nvSpPr>
          <xdr:cNvPr id="30803"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4"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30805" name="Rectangle 61"/>
          <xdr:cNvSpPr>
            <a:spLocks noChangeArrowheads="1"/>
          </xdr:cNvSpPr>
        </xdr:nvSpPr>
        <xdr:spPr bwMode="auto">
          <a:xfrm>
            <a:off x="758" y="688"/>
            <a:ext cx="31" cy="10"/>
          </a:xfrm>
          <a:prstGeom prst="rect">
            <a:avLst/>
          </a:prstGeom>
          <a:solidFill>
            <a:srgbClr val="749448"/>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6" name="Rectangle 62"/>
          <xdr:cNvSpPr>
            <a:spLocks noChangeArrowheads="1"/>
          </xdr:cNvSpPr>
        </xdr:nvSpPr>
        <xdr:spPr bwMode="auto">
          <a:xfrm>
            <a:off x="758" y="688"/>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807"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8"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4"/>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4"/>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1"/>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1"/>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7"/>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2"/>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Pendler!M16">
        <xdr:nvSpPr>
          <xdr:cNvPr id="48" name="Rectangle 88"/>
          <xdr:cNvSpPr>
            <a:spLocks noChangeArrowheads="1"/>
          </xdr:cNvSpPr>
        </xdr:nvSpPr>
        <xdr:spPr bwMode="auto">
          <a:xfrm>
            <a:off x="627" y="274"/>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A513D78-2D51-44DE-A56C-D0A3ED8EDAE4}" type="TxLink">
              <a:rPr lang="en-US" sz="800" b="0" i="0" u="none" strike="noStrike" baseline="0">
                <a:solidFill>
                  <a:srgbClr val="000000"/>
                </a:solidFill>
                <a:latin typeface="Arial"/>
                <a:cs typeface="Arial"/>
              </a:rPr>
              <a:pPr algn="l" rtl="0">
                <a:defRPr sz="1000"/>
              </a:pPr>
              <a:t>11,8</a:t>
            </a:fld>
            <a:endParaRPr lang="de-DE" sz="800" b="0" i="0" u="none" strike="noStrike" baseline="0">
              <a:solidFill>
                <a:srgbClr val="000000"/>
              </a:solidFill>
              <a:latin typeface="Arial"/>
              <a:cs typeface="Arial"/>
            </a:endParaRPr>
          </a:p>
        </xdr:txBody>
      </xdr:sp>
      <xdr:sp macro="" textlink="Pendler!M19">
        <xdr:nvSpPr>
          <xdr:cNvPr id="49" name="Rectangle 90"/>
          <xdr:cNvSpPr>
            <a:spLocks noChangeArrowheads="1"/>
          </xdr:cNvSpPr>
        </xdr:nvSpPr>
        <xdr:spPr bwMode="auto">
          <a:xfrm>
            <a:off x="305" y="427"/>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96A45644-FB05-4402-9938-D508E933F1A4}" type="TxLink">
              <a:rPr lang="en-US" sz="800" b="0" i="0" u="none" strike="noStrike" baseline="0">
                <a:solidFill>
                  <a:srgbClr val="000000"/>
                </a:solidFill>
                <a:latin typeface="Arial"/>
                <a:cs typeface="Arial"/>
              </a:rPr>
              <a:pPr algn="l" rtl="0">
                <a:defRPr sz="1000"/>
              </a:pPr>
              <a:t>0,4</a:t>
            </a:fld>
            <a:endParaRPr lang="de-DE" sz="800" b="0" i="0" u="none" strike="noStrike" baseline="0">
              <a:solidFill>
                <a:srgbClr val="000000"/>
              </a:solidFill>
              <a:latin typeface="Arial"/>
              <a:cs typeface="Arial"/>
            </a:endParaRPr>
          </a:p>
        </xdr:txBody>
      </xdr:sp>
      <xdr:sp macro="" textlink="Pendler!M15">
        <xdr:nvSpPr>
          <xdr:cNvPr id="50" name="Rectangle 92"/>
          <xdr:cNvSpPr>
            <a:spLocks noChangeArrowheads="1"/>
          </xdr:cNvSpPr>
        </xdr:nvSpPr>
        <xdr:spPr bwMode="auto">
          <a:xfrm>
            <a:off x="288" y="57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7701CF8C-74AB-4801-BA8D-6E3CE219AB52}" type="TxLink">
              <a:rPr lang="en-US" sz="800" b="0" i="0" u="none" strike="noStrike" baseline="0">
                <a:solidFill>
                  <a:srgbClr val="000000"/>
                </a:solidFill>
                <a:latin typeface="Arial"/>
                <a:cs typeface="Arial"/>
              </a:rPr>
              <a:pPr algn="l" rtl="0">
                <a:defRPr sz="1000"/>
              </a:pPr>
              <a:t>0,6</a:t>
            </a:fld>
            <a:endParaRPr lang="de-DE" sz="800" b="0" i="0" u="none" strike="noStrike" baseline="0">
              <a:solidFill>
                <a:srgbClr val="000000"/>
              </a:solidFill>
              <a:latin typeface="Arial"/>
              <a:cs typeface="Arial"/>
            </a:endParaRPr>
          </a:p>
        </xdr:txBody>
      </xdr:sp>
      <xdr:sp macro="" textlink="Pendler!M17">
        <xdr:nvSpPr>
          <xdr:cNvPr id="51" name="Rectangle 93"/>
          <xdr:cNvSpPr>
            <a:spLocks noChangeArrowheads="1"/>
          </xdr:cNvSpPr>
        </xdr:nvSpPr>
        <xdr:spPr bwMode="auto">
          <a:xfrm>
            <a:off x="487" y="4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DE31B1BB-8407-4CE6-A3F3-5430B420853A}" type="TxLink">
              <a:rPr lang="en-US" sz="800" b="0" i="0" u="none" strike="noStrike" baseline="0">
                <a:solidFill>
                  <a:srgbClr val="000000"/>
                </a:solidFill>
                <a:latin typeface="Arial"/>
                <a:cs typeface="Arial"/>
              </a:rPr>
              <a:pPr algn="l" rtl="0">
                <a:defRPr sz="1000"/>
              </a:pPr>
              <a:t>0,2</a:t>
            </a:fld>
            <a:endParaRPr lang="de-DE" sz="800" b="0" i="0" u="none" strike="noStrike" baseline="0">
              <a:solidFill>
                <a:srgbClr val="000000"/>
              </a:solidFill>
              <a:latin typeface="Arial"/>
              <a:cs typeface="Arial"/>
            </a:endParaRPr>
          </a:p>
        </xdr:txBody>
      </xdr:sp>
      <xdr:sp macro="" textlink="Pendler!M18">
        <xdr:nvSpPr>
          <xdr:cNvPr id="52" name="Rectangle 95"/>
          <xdr:cNvSpPr>
            <a:spLocks noChangeArrowheads="1"/>
          </xdr:cNvSpPr>
        </xdr:nvSpPr>
        <xdr:spPr bwMode="auto">
          <a:xfrm>
            <a:off x="96"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8C650E0-C214-483A-86F9-27555A2A41AD}" type="TxLink">
              <a:rPr lang="en-US" sz="800" b="0" i="0" u="none" strike="noStrike" baseline="0">
                <a:solidFill>
                  <a:srgbClr val="000000"/>
                </a:solidFill>
                <a:latin typeface="Arial"/>
                <a:cs typeface="Arial"/>
              </a:rPr>
              <a:pPr algn="l" rtl="0">
                <a:defRPr sz="1000"/>
              </a:pPr>
              <a:t>0,4</a:t>
            </a:fld>
            <a:endParaRPr lang="de-DE" sz="800" b="0" i="0" u="none" strike="noStrike" baseline="0">
              <a:solidFill>
                <a:srgbClr val="000000"/>
              </a:solidFill>
              <a:latin typeface="Arial"/>
              <a:cs typeface="Arial"/>
            </a:endParaRPr>
          </a:p>
        </xdr:txBody>
      </xdr:sp>
    </xdr:grpSp>
    <xdr:clientData/>
  </xdr:twoCellAnchor>
  <xdr:twoCellAnchor>
    <xdr:from>
      <xdr:col>7</xdr:col>
      <xdr:colOff>371475</xdr:colOff>
      <xdr:row>29</xdr:row>
      <xdr:rowOff>66675</xdr:rowOff>
    </xdr:from>
    <xdr:to>
      <xdr:col>7</xdr:col>
      <xdr:colOff>609600</xdr:colOff>
      <xdr:row>29</xdr:row>
      <xdr:rowOff>133350</xdr:rowOff>
    </xdr:to>
    <xdr:sp macro="" textlink="">
      <xdr:nvSpPr>
        <xdr:cNvPr id="30776" name="Rectangle 62"/>
        <xdr:cNvSpPr>
          <a:spLocks noChangeArrowheads="1"/>
        </xdr:cNvSpPr>
      </xdr:nvSpPr>
      <xdr:spPr bwMode="auto">
        <a:xfrm>
          <a:off x="6238875" y="5486400"/>
          <a:ext cx="238125" cy="66675"/>
        </a:xfrm>
        <a:prstGeom prst="rect">
          <a:avLst/>
        </a:prstGeom>
        <a:solidFill>
          <a:srgbClr val="537326"/>
        </a:solidFill>
        <a:ln w="9525">
          <a:solidFill>
            <a:srgbClr val="000000"/>
          </a:solidFill>
          <a:round/>
          <a:headEnd/>
          <a:tailEnd/>
        </a:ln>
      </xdr:spPr>
    </xdr:sp>
    <xdr:clientData/>
  </xdr:twoCellAnchor>
  <xdr:twoCellAnchor>
    <xdr:from>
      <xdr:col>8</xdr:col>
      <xdr:colOff>323850</xdr:colOff>
      <xdr:row>29</xdr:row>
      <xdr:rowOff>38100</xdr:rowOff>
    </xdr:from>
    <xdr:to>
      <xdr:col>8</xdr:col>
      <xdr:colOff>498774</xdr:colOff>
      <xdr:row>29</xdr:row>
      <xdr:rowOff>154513</xdr:rowOff>
    </xdr:to>
    <xdr:sp macro="" textlink="">
      <xdr:nvSpPr>
        <xdr:cNvPr id="54" name="Rectangle 18"/>
        <xdr:cNvSpPr>
          <a:spLocks noChangeArrowheads="1"/>
        </xdr:cNvSpPr>
      </xdr:nvSpPr>
      <xdr:spPr bwMode="auto">
        <a:xfrm>
          <a:off x="7029450" y="5534025"/>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7</xdr:col>
      <xdr:colOff>781050</xdr:colOff>
      <xdr:row>29</xdr:row>
      <xdr:rowOff>38100</xdr:rowOff>
    </xdr:from>
    <xdr:to>
      <xdr:col>8</xdr:col>
      <xdr:colOff>285750</xdr:colOff>
      <xdr:row>30</xdr:row>
      <xdr:rowOff>19050</xdr:rowOff>
    </xdr:to>
    <xdr:sp macro="" textlink="">
      <xdr:nvSpPr>
        <xdr:cNvPr id="55" name="Rectangle 18"/>
        <xdr:cNvSpPr>
          <a:spLocks noChangeArrowheads="1"/>
        </xdr:cNvSpPr>
      </xdr:nvSpPr>
      <xdr:spPr bwMode="auto">
        <a:xfrm>
          <a:off x="6648450" y="5534025"/>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hyperlink" Target="http://statistik.arbeitsagentur.de/cae/servlet/contentblob/4318/publicationFile/854/Qualitaetsbericht-Statistik-Arbeitslose-Arbeitsuchende.pdf" TargetMode="External"/><Relationship Id="rId2" Type="http://schemas.openxmlformats.org/officeDocument/2006/relationships/hyperlink" Target="http://statistik.arbeitsagentur.de/Statischer-Content/Grundlagen/Glossare/Generische-Publikationen/AST-Glossar-Gesamtglossar.pdf" TargetMode="External"/><Relationship Id="rId1" Type="http://schemas.openxmlformats.org/officeDocument/2006/relationships/hyperlink" Target="http://statistik.arbeitsagentur.de/Statischer-Content/Grundlagen/Methodenberichte/Arbeitsmarktstatistik/Generische-Publikationen/Methodenbericht-Integrierte-Arbeitslosenstatistik.pdf"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tatistik.arbeitsagentur.de/Navigation/Statistik/Grundlagen/Klassifikation-der-Berufe/KldB2010/KldB2010-Nav.html"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tatistik.arbeitsagentur.de/"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statistik.arbeitsagentur.de/Statischer-Content/Grundlagen/Glossare/Generische-Publikationen/BST-Glossar-Gesamtglossar.pdf" TargetMode="External"/><Relationship Id="rId2" Type="http://schemas.openxmlformats.org/officeDocument/2006/relationships/hyperlink" Target="http://statistik.arbeitsagentur.de/Statischer-Content/Grundlagen/Glossare/Generische-Publikationen/AST-Glossar.pdf" TargetMode="External"/><Relationship Id="rId1" Type="http://schemas.openxmlformats.org/officeDocument/2006/relationships/hyperlink" Target="http://statistik.arbeitsagentur.de/Statischer-Content/Grundlagen/Qualitaetsberichte/Generische-Publikationen/Qualitaetsbericht-Statistik-Beschaeftigung.pdf" TargetMode="External"/><Relationship Id="rId5" Type="http://schemas.openxmlformats.org/officeDocument/2006/relationships/drawing" Target="../drawings/drawing15.xml"/><Relationship Id="rId4"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statistik.arbeitsagentur.de/cae/servlet/contentblob/4412/publicationFile/858/Qualitaetsbericht-Statistik-Beschaeftigung.pdf"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tatistik.arbeitsagentur.de/Navigation/Statistik/Statistik-nach-Themen/Arbeitslose-und-gemeldetes-Stellenangebot/Arbeitslose/Arbeitslose-Nav.html" TargetMode="External"/><Relationship Id="rId1" Type="http://schemas.openxmlformats.org/officeDocument/2006/relationships/hyperlink" Target="http://statistik.arbeitsagentur.de/Navigation/Statistik/Grundlagen/Methodenberichte/Arbeitsmarktstatistik/Methodenberichte-Arbeitsmarkt-Nav.html" TargetMode="External"/><Relationship Id="rId4"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8" Type="http://schemas.openxmlformats.org/officeDocument/2006/relationships/hyperlink" Target="http://statistik.arbeitsagentur.de/Navigation/Statistik/Statistik-nach-Themen/Beschaeftigung/Beschaeftigung-Nav.html" TargetMode="External"/><Relationship Id="rId13" Type="http://schemas.openxmlformats.org/officeDocument/2006/relationships/hyperlink" Target="http://statistik.arbeitsagentur.de/Navigation/Statistik/Statistik-nach-Themen/Lohnersatzleistungen-SGBIII/Lohnersatzleistungen-SGBIII-Nav.html" TargetMode="External"/><Relationship Id="rId18" Type="http://schemas.openxmlformats.org/officeDocument/2006/relationships/hyperlink" Target="http://statistik.arbeitsagentur.de/Statischer-Content/Grundlagen/Glossare/Generische-Publikationen/Grundsicherung-Glossar-Gesamtglossar.pdf" TargetMode="External"/><Relationship Id="rId26" Type="http://schemas.openxmlformats.org/officeDocument/2006/relationships/hyperlink" Target="http://statistik.arbeitsagentur.de/Navigation/Statistik/Statistik-nach-Themen/Amtliche-Nachrichten-BA/ANBA-Nav.html" TargetMode="External"/><Relationship Id="rId3" Type="http://schemas.openxmlformats.org/officeDocument/2006/relationships/hyperlink" Target="http://www.pub.arbeitsagentur.de/hst/services/statistik/interim/grundlagen/glossare/static/pdf/bst-glossar.pdf" TargetMode="External"/><Relationship Id="rId21" Type="http://schemas.openxmlformats.org/officeDocument/2006/relationships/hyperlink" Target="http://statistik.arbeitsagentur.de/Navigation/Statistik/Statistik-nach-Themen/Arbeitsmarktpolitische-Massnahmen/Arbeitsmarktpolitische-Massnahmen-Nav.html" TargetMode="External"/><Relationship Id="rId7" Type="http://schemas.openxmlformats.org/officeDocument/2006/relationships/hyperlink" Target="http://statistik.arbeitsagentur.de/Navigation/Statistik/Statistik-nach-Themen/Ausbildungsstellenmarkt/Ausbildungsstellenmarkt-Nav.html" TargetMode="External"/><Relationship Id="rId12" Type="http://schemas.openxmlformats.org/officeDocument/2006/relationships/hyperlink" Target="http://statistik.arbeitsagentur.de/Navigation/Statistik/Statistik-nach-Themen/Grundsicherung-fuer-Arbeitsuchende-SGBII/Grundsicherung-fuer-Arbeitsuchende-SGBII-Nav.html" TargetMode="External"/><Relationship Id="rId17" Type="http://schemas.openxmlformats.org/officeDocument/2006/relationships/hyperlink" Target="http://statistik.arbeitsagentur.de/Statischer-Content/Grundlagen/Glossare/Generische-Publikationen/FST-Glossar-Gesamtglossar.pdf" TargetMode="External"/><Relationship Id="rId25" Type="http://schemas.openxmlformats.org/officeDocument/2006/relationships/hyperlink" Target="http://statistik.arbeitsagentur.de/Navigation/Statistik/Statistik-nach-Themen/Arbeitslose-und-gemeldetes-Stellenangebot/Arbeislose-und-gemeldetes-Stellenangebot-Nav.html" TargetMode="External"/><Relationship Id="rId2" Type="http://schemas.openxmlformats.org/officeDocument/2006/relationships/hyperlink" Target="http://www.pub.arbeitsagentur.de/hst/services/statistik/interim/grundlagen/glossare/static/pdf/bb-glossar.pdf" TargetMode="External"/><Relationship Id="rId16" Type="http://schemas.openxmlformats.org/officeDocument/2006/relationships/hyperlink" Target="http://statistik.arbeitsagentur.de/Statischer-Content/Grundlagen/Glossare/Generische-Publikationen/BST-Glossar-Gesamtglossar.pdf" TargetMode="External"/><Relationship Id="rId20" Type="http://schemas.openxmlformats.org/officeDocument/2006/relationships/hyperlink" Target="http://statistik.arbeitsagentur.de/Navigation/Statistik/Statistik-nach-Themen/Arbeitslose-und-gemeldetes-Stellenangebot/Arbeislose-und-gemeldetes-Stellenangebot-Nav.html" TargetMode="External"/><Relationship Id="rId29" Type="http://schemas.openxmlformats.org/officeDocument/2006/relationships/drawing" Target="../drawings/drawing18.xml"/><Relationship Id="rId1" Type="http://schemas.openxmlformats.org/officeDocument/2006/relationships/hyperlink" Target="http://www.pub.arbeitsagentur.de/hst/services/statistik/interim/grundlagen/glossare/static/pdf/ast-glossar.pdf" TargetMode="External"/><Relationship Id="rId6" Type="http://schemas.openxmlformats.org/officeDocument/2006/relationships/hyperlink" Target="http://www.pub.arbeitsagentur.de/hst/services/statistik/interim/grundlagen/glossare/static/pdf/lst-glossar.pdf" TargetMode="External"/><Relationship Id="rId11" Type="http://schemas.openxmlformats.org/officeDocument/2006/relationships/hyperlink" Target="http://statistik.arbeitsagentur.de/Navigation/Statistik/Statistik-nach-Themen/Arbeitsmarkt-im-Ueberblick/Arbeitsmarkt-im-Ueberblick-Nav.html" TargetMode="External"/><Relationship Id="rId24" Type="http://schemas.openxmlformats.org/officeDocument/2006/relationships/hyperlink" Target="http://statistik.arbeitsagentur.de/Navigation/Statistik/Statistik-nach-Regionen/Politische-Gebietsstruktur-Nav.html" TargetMode="External"/><Relationship Id="rId5" Type="http://schemas.openxmlformats.org/officeDocument/2006/relationships/hyperlink" Target="http://www.pub.arbeitsagentur.de/hst/services/statistik/interim/grundlagen/glossare/static/pdf/grundsicherung-glossar.pdf" TargetMode="External"/><Relationship Id="rId15" Type="http://schemas.openxmlformats.org/officeDocument/2006/relationships/hyperlink" Target="http://statistik.arbeitsagentur.de/Statischer-Content/Grundlagen/Glossare/Generische-Publikationen/BB-Glossar-Gesamtglossar.pdf" TargetMode="External"/><Relationship Id="rId23" Type="http://schemas.openxmlformats.org/officeDocument/2006/relationships/hyperlink" Target="http://statistik.arbeitsagentur.de/Navigation/Statistik/Statistik-nach-Themen/Statistik-nach-Wirtschaftszweigen/Statistik-nach-Wirtschaftszweigen-Nav.html" TargetMode="External"/><Relationship Id="rId28" Type="http://schemas.openxmlformats.org/officeDocument/2006/relationships/printerSettings" Target="../printerSettings/printerSettings18.bin"/><Relationship Id="rId10" Type="http://schemas.openxmlformats.org/officeDocument/2006/relationships/hyperlink" Target="http://statistik.arbeitsagentur.de/Navigation/Statistik/Statistik-nach-Themen/Eingliederungsbilanzen/Eingliederungsbilanzen-Nav.html" TargetMode="External"/><Relationship Id="rId19" Type="http://schemas.openxmlformats.org/officeDocument/2006/relationships/hyperlink" Target="http://statistik.arbeitsagentur.de/Statischer-Content/Grundlagen/Glossare/Generische-Publikationen/LST-Glossar-Gesamtglossar.pdf" TargetMode="External"/><Relationship Id="rId4" Type="http://schemas.openxmlformats.org/officeDocument/2006/relationships/hyperlink" Target="http://www.pub.arbeitsagentur.de/hst/services/statistik/interim/grundlagen/glossare/static/pdf/fst-glossar.pdf" TargetMode="External"/><Relationship Id="rId9" Type="http://schemas.openxmlformats.org/officeDocument/2006/relationships/hyperlink" Target="http://statistik.arbeitsagentur.de/Navigation/Statistik/Statistik-nach-Themen/Zeitreihen/Zeitreihen-Nav.html" TargetMode="External"/><Relationship Id="rId14" Type="http://schemas.openxmlformats.org/officeDocument/2006/relationships/hyperlink" Target="http://statistik.arbeitsagentur.de/Statischer-Content/Grundlagen/Glossare/Generische-Publikationen/AST-Glossar-Gesamtglossar.pdf" TargetMode="External"/><Relationship Id="rId22" Type="http://schemas.openxmlformats.org/officeDocument/2006/relationships/hyperlink" Target="http://statistik.arbeitsagentur.de/Navigation/Statistik/Statistik-nach-Themen/Statistik-nach-Berufen/Statistik-nach-Berufen-Nav.html" TargetMode="External"/><Relationship Id="rId27" Type="http://schemas.openxmlformats.org/officeDocument/2006/relationships/hyperlink" Target="http://statistik.arbeitsagentur.de/Navigation/Statistik/Grundlagen/Methodische-Hinweise/Meth-Hinweise-Nav.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Statistik-Service-Suedost@arbeitsagentur.de" TargetMode="External"/><Relationship Id="rId2" Type="http://schemas.openxmlformats.org/officeDocument/2006/relationships/hyperlink" Target="http://statistik.arbeitsagentur.de/Navigation/Statistik/Statistik-nach-Themen/Statistik-nach-Themen-Nav.html" TargetMode="External"/><Relationship Id="rId1" Type="http://schemas.openxmlformats.org/officeDocument/2006/relationships/hyperlink" Target="http://statistik.arbeitsagentur.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50"/>
  </sheetPr>
  <dimension ref="A1:L116"/>
  <sheetViews>
    <sheetView workbookViewId="0"/>
  </sheetViews>
  <sheetFormatPr baseColWidth="10" defaultRowHeight="14.25" x14ac:dyDescent="0.2"/>
  <cols>
    <col min="1" max="1" width="16.625" style="192" customWidth="1"/>
    <col min="2" max="2" width="44.625" style="192" customWidth="1"/>
    <col min="3" max="3" width="11.625" style="192" customWidth="1"/>
    <col min="4" max="9" width="8.625" style="192" customWidth="1"/>
    <col min="10" max="16384" width="11" style="192"/>
  </cols>
  <sheetData>
    <row r="1" spans="1:9" x14ac:dyDescent="0.2">
      <c r="A1" s="192" t="s">
        <v>117</v>
      </c>
    </row>
    <row r="4" spans="1:9" x14ac:dyDescent="0.2">
      <c r="A4" s="192" t="s">
        <v>116</v>
      </c>
    </row>
    <row r="5" spans="1:9" x14ac:dyDescent="0.2">
      <c r="A5" s="192" t="s">
        <v>179</v>
      </c>
    </row>
    <row r="7" spans="1:9" x14ac:dyDescent="0.2">
      <c r="A7" s="192" t="s">
        <v>115</v>
      </c>
    </row>
    <row r="8" spans="1:9" x14ac:dyDescent="0.2">
      <c r="A8" s="192" t="s">
        <v>114</v>
      </c>
    </row>
    <row r="10" spans="1:9" x14ac:dyDescent="0.2">
      <c r="A10" s="192" t="s">
        <v>113</v>
      </c>
    </row>
    <row r="12" spans="1:9" x14ac:dyDescent="0.2">
      <c r="D12" s="194"/>
      <c r="E12" s="194"/>
      <c r="F12" s="194"/>
      <c r="G12" s="194"/>
      <c r="H12" s="194"/>
      <c r="I12" s="195"/>
    </row>
    <row r="14" spans="1:9" x14ac:dyDescent="0.2">
      <c r="A14" s="363"/>
      <c r="B14" s="363"/>
      <c r="C14" s="255" t="s">
        <v>109</v>
      </c>
      <c r="D14" s="364" t="s">
        <v>107</v>
      </c>
      <c r="E14" s="364"/>
      <c r="F14" s="364"/>
      <c r="G14" s="364"/>
      <c r="H14" s="364"/>
      <c r="I14" s="364"/>
    </row>
    <row r="15" spans="1:9" x14ac:dyDescent="0.2">
      <c r="A15" s="363"/>
      <c r="B15" s="363"/>
      <c r="C15" s="193" t="s">
        <v>112</v>
      </c>
      <c r="D15" s="365" t="s">
        <v>3</v>
      </c>
      <c r="E15" s="365"/>
      <c r="F15" s="365" t="s">
        <v>0</v>
      </c>
      <c r="G15" s="365"/>
      <c r="H15" s="366" t="s">
        <v>310</v>
      </c>
      <c r="I15" s="366"/>
    </row>
    <row r="16" spans="1:9" x14ac:dyDescent="0.2">
      <c r="A16" s="363"/>
      <c r="B16" s="363"/>
      <c r="C16" s="193" t="s">
        <v>111</v>
      </c>
      <c r="D16" s="348" t="s">
        <v>366</v>
      </c>
      <c r="E16" s="348" t="s">
        <v>350</v>
      </c>
      <c r="F16" s="348" t="s">
        <v>366</v>
      </c>
      <c r="G16" s="348" t="s">
        <v>350</v>
      </c>
      <c r="H16" s="348" t="s">
        <v>366</v>
      </c>
      <c r="I16" s="349" t="s">
        <v>350</v>
      </c>
    </row>
    <row r="17" spans="1:12" x14ac:dyDescent="0.2">
      <c r="A17" s="193" t="s">
        <v>1</v>
      </c>
      <c r="B17" s="193" t="s">
        <v>110</v>
      </c>
      <c r="C17" s="193"/>
      <c r="D17" s="348"/>
      <c r="E17" s="348"/>
      <c r="F17" s="348"/>
      <c r="G17" s="348"/>
      <c r="H17" s="348"/>
      <c r="I17" s="349"/>
    </row>
    <row r="18" spans="1:12" x14ac:dyDescent="0.2">
      <c r="A18" s="367" t="s">
        <v>2</v>
      </c>
      <c r="B18" s="254" t="s">
        <v>3</v>
      </c>
      <c r="C18" s="254"/>
      <c r="D18" s="194">
        <v>2472642</v>
      </c>
      <c r="E18" s="194">
        <v>2614217</v>
      </c>
      <c r="F18" s="194">
        <v>34915</v>
      </c>
      <c r="G18" s="194">
        <v>36794</v>
      </c>
      <c r="H18" s="194">
        <v>2358</v>
      </c>
      <c r="I18" s="195">
        <v>2571</v>
      </c>
      <c r="K18" s="271"/>
      <c r="L18" s="272"/>
    </row>
    <row r="19" spans="1:12" x14ac:dyDescent="0.2">
      <c r="A19" s="367"/>
      <c r="B19" s="254" t="s">
        <v>130</v>
      </c>
      <c r="C19" s="254"/>
      <c r="D19" s="194">
        <v>562827</v>
      </c>
      <c r="E19" s="194">
        <v>615150</v>
      </c>
      <c r="F19" s="194">
        <v>8255</v>
      </c>
      <c r="G19" s="194">
        <v>8743</v>
      </c>
      <c r="H19" s="194">
        <v>379</v>
      </c>
      <c r="I19" s="195">
        <v>421</v>
      </c>
    </row>
    <row r="20" spans="1:12" x14ac:dyDescent="0.2">
      <c r="A20" s="367"/>
      <c r="B20" s="254" t="s">
        <v>129</v>
      </c>
      <c r="C20" s="254"/>
      <c r="D20" s="194">
        <v>484803</v>
      </c>
      <c r="E20" s="194">
        <v>498611</v>
      </c>
      <c r="F20" s="194">
        <v>8237</v>
      </c>
      <c r="G20" s="194">
        <v>8591</v>
      </c>
      <c r="H20" s="194">
        <v>734</v>
      </c>
      <c r="I20" s="195">
        <v>798</v>
      </c>
    </row>
    <row r="21" spans="1:12" x14ac:dyDescent="0.2">
      <c r="A21" s="367"/>
      <c r="B21" s="254" t="s">
        <v>128</v>
      </c>
      <c r="C21" s="254"/>
      <c r="D21" s="194">
        <v>577239</v>
      </c>
      <c r="E21" s="194">
        <v>614508</v>
      </c>
      <c r="F21" s="194">
        <v>5233</v>
      </c>
      <c r="G21" s="194">
        <v>5583</v>
      </c>
      <c r="H21" s="194">
        <v>421</v>
      </c>
      <c r="I21" s="195">
        <v>489</v>
      </c>
    </row>
    <row r="22" spans="1:12" x14ac:dyDescent="0.2">
      <c r="A22" s="367"/>
      <c r="B22" s="254" t="s">
        <v>127</v>
      </c>
      <c r="C22" s="254"/>
      <c r="D22" s="194">
        <v>45363</v>
      </c>
      <c r="E22" s="194">
        <v>47484</v>
      </c>
      <c r="F22" s="194">
        <v>288</v>
      </c>
      <c r="G22" s="194">
        <v>357</v>
      </c>
      <c r="H22" s="194">
        <v>30</v>
      </c>
      <c r="I22" s="195">
        <v>35</v>
      </c>
    </row>
    <row r="23" spans="1:12" x14ac:dyDescent="0.2">
      <c r="A23" s="367"/>
      <c r="B23" s="254" t="s">
        <v>126</v>
      </c>
      <c r="C23" s="254"/>
      <c r="D23" s="194">
        <v>667286</v>
      </c>
      <c r="E23" s="194">
        <v>690860</v>
      </c>
      <c r="F23" s="194">
        <v>11299</v>
      </c>
      <c r="G23" s="194">
        <v>11631</v>
      </c>
      <c r="H23" s="194">
        <v>726</v>
      </c>
      <c r="I23" s="195">
        <v>728</v>
      </c>
    </row>
    <row r="24" spans="1:12" x14ac:dyDescent="0.2">
      <c r="A24" s="367"/>
      <c r="B24" s="254" t="s">
        <v>6</v>
      </c>
      <c r="C24" s="254"/>
      <c r="D24" s="194">
        <v>1156348</v>
      </c>
      <c r="E24" s="194">
        <v>1208734</v>
      </c>
      <c r="F24" s="194">
        <v>21896</v>
      </c>
      <c r="G24" s="194">
        <v>22901</v>
      </c>
      <c r="H24" s="194">
        <v>1386</v>
      </c>
      <c r="I24" s="195">
        <v>1479</v>
      </c>
    </row>
    <row r="25" spans="1:12" x14ac:dyDescent="0.2">
      <c r="A25" s="367"/>
      <c r="B25" s="254" t="s">
        <v>7</v>
      </c>
      <c r="C25" s="254"/>
      <c r="D25" s="194">
        <v>917149</v>
      </c>
      <c r="E25" s="194">
        <v>985189</v>
      </c>
      <c r="F25" s="194">
        <v>9731</v>
      </c>
      <c r="G25" s="194">
        <v>10189</v>
      </c>
      <c r="H25" s="194">
        <v>709</v>
      </c>
      <c r="I25" s="195">
        <v>778</v>
      </c>
    </row>
    <row r="26" spans="1:12" x14ac:dyDescent="0.2">
      <c r="A26" s="367"/>
      <c r="B26" s="254" t="s">
        <v>8</v>
      </c>
      <c r="C26" s="254"/>
      <c r="D26" s="194">
        <v>118897</v>
      </c>
      <c r="E26" s="194">
        <v>123162</v>
      </c>
      <c r="F26" s="194">
        <v>745</v>
      </c>
      <c r="G26" s="194">
        <v>791</v>
      </c>
      <c r="H26" s="194">
        <v>94</v>
      </c>
      <c r="I26" s="195">
        <v>82</v>
      </c>
    </row>
    <row r="27" spans="1:12" x14ac:dyDescent="0.2">
      <c r="A27" s="367"/>
      <c r="B27" s="254" t="s">
        <v>9</v>
      </c>
      <c r="C27" s="254"/>
      <c r="D27" s="194">
        <v>145124</v>
      </c>
      <c r="E27" s="194">
        <v>149528</v>
      </c>
      <c r="F27" s="194">
        <v>940</v>
      </c>
      <c r="G27" s="194">
        <v>1024</v>
      </c>
      <c r="H27" s="194">
        <v>101</v>
      </c>
      <c r="I27" s="195">
        <v>132</v>
      </c>
    </row>
    <row r="28" spans="1:12" x14ac:dyDescent="0.2">
      <c r="A28" s="367"/>
      <c r="B28" s="254" t="s">
        <v>4</v>
      </c>
      <c r="C28" s="254"/>
      <c r="D28" s="194">
        <v>135124</v>
      </c>
      <c r="E28" s="194">
        <v>147604</v>
      </c>
      <c r="F28" s="194">
        <v>1603</v>
      </c>
      <c r="G28" s="194">
        <v>1889</v>
      </c>
      <c r="H28" s="194">
        <v>68</v>
      </c>
      <c r="I28" s="195">
        <v>100</v>
      </c>
    </row>
    <row r="29" spans="1:12" x14ac:dyDescent="0.2">
      <c r="A29" s="367" t="s">
        <v>10</v>
      </c>
      <c r="B29" s="254" t="s">
        <v>3</v>
      </c>
      <c r="C29" s="254"/>
      <c r="D29" s="194">
        <v>216522</v>
      </c>
      <c r="E29" s="194">
        <v>233918</v>
      </c>
      <c r="F29" s="194">
        <v>2612</v>
      </c>
      <c r="G29" s="194">
        <v>2839</v>
      </c>
      <c r="H29" s="194">
        <v>824</v>
      </c>
      <c r="I29" s="195">
        <v>946</v>
      </c>
    </row>
    <row r="30" spans="1:12" x14ac:dyDescent="0.2">
      <c r="A30" s="367"/>
      <c r="B30" s="254" t="s">
        <v>130</v>
      </c>
      <c r="C30" s="254"/>
      <c r="D30" s="194">
        <v>45220</v>
      </c>
      <c r="E30" s="194">
        <v>50410</v>
      </c>
      <c r="F30" s="194">
        <v>669</v>
      </c>
      <c r="G30" s="194">
        <v>714</v>
      </c>
      <c r="H30" s="194">
        <v>138</v>
      </c>
      <c r="I30" s="195">
        <v>173</v>
      </c>
    </row>
    <row r="31" spans="1:12" x14ac:dyDescent="0.2">
      <c r="A31" s="367"/>
      <c r="B31" s="254" t="s">
        <v>129</v>
      </c>
      <c r="C31" s="254"/>
      <c r="D31" s="194">
        <v>41566</v>
      </c>
      <c r="E31" s="194">
        <v>43638</v>
      </c>
      <c r="F31" s="194">
        <v>622</v>
      </c>
      <c r="G31" s="194">
        <v>671</v>
      </c>
      <c r="H31" s="194">
        <v>260</v>
      </c>
      <c r="I31" s="195">
        <v>289</v>
      </c>
    </row>
    <row r="32" spans="1:12" x14ac:dyDescent="0.2">
      <c r="A32" s="367"/>
      <c r="B32" s="254" t="s">
        <v>128</v>
      </c>
      <c r="C32" s="254"/>
      <c r="D32" s="194">
        <v>56183</v>
      </c>
      <c r="E32" s="194">
        <v>59830</v>
      </c>
      <c r="F32" s="194">
        <v>428</v>
      </c>
      <c r="G32" s="194">
        <v>430</v>
      </c>
      <c r="H32" s="194">
        <v>118</v>
      </c>
      <c r="I32" s="195">
        <v>160</v>
      </c>
    </row>
    <row r="33" spans="1:9" x14ac:dyDescent="0.2">
      <c r="A33" s="367"/>
      <c r="B33" s="254" t="s">
        <v>127</v>
      </c>
      <c r="C33" s="254"/>
      <c r="D33" s="194">
        <v>5346</v>
      </c>
      <c r="E33" s="194">
        <v>5540</v>
      </c>
      <c r="F33" s="194">
        <v>31</v>
      </c>
      <c r="G33" s="194">
        <v>34</v>
      </c>
      <c r="H33" s="194">
        <v>6</v>
      </c>
      <c r="I33" s="195">
        <v>10</v>
      </c>
    </row>
    <row r="34" spans="1:9" x14ac:dyDescent="0.2">
      <c r="A34" s="367"/>
      <c r="B34" s="254" t="s">
        <v>126</v>
      </c>
      <c r="C34" s="254"/>
      <c r="D34" s="194">
        <v>59523</v>
      </c>
      <c r="E34" s="194">
        <v>63107</v>
      </c>
      <c r="F34" s="194">
        <v>775</v>
      </c>
      <c r="G34" s="194">
        <v>866</v>
      </c>
      <c r="H34" s="194">
        <v>284</v>
      </c>
      <c r="I34" s="195">
        <v>289</v>
      </c>
    </row>
    <row r="35" spans="1:9" x14ac:dyDescent="0.2">
      <c r="A35" s="367"/>
      <c r="B35" s="254" t="s">
        <v>6</v>
      </c>
      <c r="C35" s="254"/>
      <c r="D35" s="194">
        <v>87367</v>
      </c>
      <c r="E35" s="194">
        <v>95004</v>
      </c>
      <c r="F35" s="194">
        <v>1433</v>
      </c>
      <c r="G35" s="194">
        <v>1601</v>
      </c>
      <c r="H35" s="194">
        <v>482</v>
      </c>
      <c r="I35" s="195">
        <v>537</v>
      </c>
    </row>
    <row r="36" spans="1:9" x14ac:dyDescent="0.2">
      <c r="A36" s="367"/>
      <c r="B36" s="254" t="s">
        <v>7</v>
      </c>
      <c r="C36" s="254"/>
      <c r="D36" s="194">
        <v>87452</v>
      </c>
      <c r="E36" s="194">
        <v>93561</v>
      </c>
      <c r="F36" s="194">
        <v>922</v>
      </c>
      <c r="G36" s="194">
        <v>922</v>
      </c>
      <c r="H36" s="194">
        <v>261</v>
      </c>
      <c r="I36" s="195">
        <v>316</v>
      </c>
    </row>
    <row r="37" spans="1:9" x14ac:dyDescent="0.2">
      <c r="A37" s="367"/>
      <c r="B37" s="254" t="s">
        <v>8</v>
      </c>
      <c r="C37" s="254"/>
      <c r="D37" s="194">
        <v>14843</v>
      </c>
      <c r="E37" s="194">
        <v>15313</v>
      </c>
      <c r="F37" s="194">
        <v>80</v>
      </c>
      <c r="G37" s="194">
        <v>92</v>
      </c>
      <c r="H37" s="194">
        <v>31</v>
      </c>
      <c r="I37" s="195">
        <v>24</v>
      </c>
    </row>
    <row r="38" spans="1:9" x14ac:dyDescent="0.2">
      <c r="A38" s="367"/>
      <c r="B38" s="254" t="s">
        <v>9</v>
      </c>
      <c r="C38" s="254"/>
      <c r="D38" s="194">
        <v>18176</v>
      </c>
      <c r="E38" s="194">
        <v>18647</v>
      </c>
      <c r="F38" s="194">
        <v>90</v>
      </c>
      <c r="G38" s="194">
        <v>100</v>
      </c>
      <c r="H38" s="194">
        <v>32</v>
      </c>
      <c r="I38" s="195">
        <v>44</v>
      </c>
    </row>
    <row r="39" spans="1:9" x14ac:dyDescent="0.2">
      <c r="A39" s="367"/>
      <c r="B39" s="254" t="s">
        <v>4</v>
      </c>
      <c r="C39" s="254"/>
      <c r="D39" s="194">
        <v>8684</v>
      </c>
      <c r="E39" s="194">
        <v>11393</v>
      </c>
      <c r="F39" s="194">
        <v>87</v>
      </c>
      <c r="G39" s="194">
        <v>124</v>
      </c>
      <c r="H39" s="194">
        <v>18</v>
      </c>
      <c r="I39" s="195">
        <v>25</v>
      </c>
    </row>
    <row r="40" spans="1:9" x14ac:dyDescent="0.2">
      <c r="A40" s="367" t="s">
        <v>11</v>
      </c>
      <c r="B40" s="254" t="s">
        <v>3</v>
      </c>
      <c r="C40" s="254"/>
      <c r="D40" s="194">
        <v>89094</v>
      </c>
      <c r="E40" s="194">
        <v>101428</v>
      </c>
      <c r="F40" s="194">
        <v>902</v>
      </c>
      <c r="G40" s="194">
        <v>936</v>
      </c>
      <c r="H40" s="194">
        <v>32</v>
      </c>
      <c r="I40" s="195">
        <v>28</v>
      </c>
    </row>
    <row r="41" spans="1:9" x14ac:dyDescent="0.2">
      <c r="A41" s="367"/>
      <c r="B41" s="254" t="s">
        <v>130</v>
      </c>
      <c r="C41" s="254"/>
      <c r="D41" s="194">
        <v>27247</v>
      </c>
      <c r="E41" s="194">
        <v>31628</v>
      </c>
      <c r="F41" s="194">
        <v>160</v>
      </c>
      <c r="G41" s="194">
        <v>162</v>
      </c>
      <c r="H41" s="194">
        <v>4</v>
      </c>
      <c r="I41" s="195">
        <v>4</v>
      </c>
    </row>
    <row r="42" spans="1:9" x14ac:dyDescent="0.2">
      <c r="A42" s="367"/>
      <c r="B42" s="254" t="s">
        <v>129</v>
      </c>
      <c r="C42" s="254"/>
      <c r="D42" s="194">
        <v>16895</v>
      </c>
      <c r="E42" s="194">
        <v>18410</v>
      </c>
      <c r="F42" s="194">
        <v>224</v>
      </c>
      <c r="G42" s="194">
        <v>250</v>
      </c>
      <c r="H42" s="194">
        <v>4</v>
      </c>
      <c r="I42" s="195">
        <v>7</v>
      </c>
    </row>
    <row r="43" spans="1:9" x14ac:dyDescent="0.2">
      <c r="A43" s="367"/>
      <c r="B43" s="254" t="s">
        <v>128</v>
      </c>
      <c r="C43" s="254"/>
      <c r="D43" s="194">
        <v>19394</v>
      </c>
      <c r="E43" s="194">
        <v>21992</v>
      </c>
      <c r="F43" s="194">
        <v>175</v>
      </c>
      <c r="G43" s="194">
        <v>178</v>
      </c>
      <c r="H43" s="194">
        <v>10</v>
      </c>
      <c r="I43" s="195">
        <v>8</v>
      </c>
    </row>
    <row r="44" spans="1:9" x14ac:dyDescent="0.2">
      <c r="A44" s="367"/>
      <c r="B44" s="254" t="s">
        <v>127</v>
      </c>
      <c r="C44" s="254"/>
      <c r="D44" s="194">
        <v>1129</v>
      </c>
      <c r="E44" s="194">
        <v>1256</v>
      </c>
      <c r="F44" s="194">
        <v>7</v>
      </c>
      <c r="G44" s="194">
        <v>11</v>
      </c>
      <c r="H44" s="194">
        <v>0</v>
      </c>
      <c r="I44" s="195" t="s">
        <v>367</v>
      </c>
    </row>
    <row r="45" spans="1:9" x14ac:dyDescent="0.2">
      <c r="A45" s="367"/>
      <c r="B45" s="254" t="s">
        <v>126</v>
      </c>
      <c r="C45" s="254"/>
      <c r="D45" s="194">
        <v>18651</v>
      </c>
      <c r="E45" s="194">
        <v>20504</v>
      </c>
      <c r="F45" s="194">
        <v>261</v>
      </c>
      <c r="G45" s="194">
        <v>250</v>
      </c>
      <c r="H45" s="194">
        <v>14</v>
      </c>
      <c r="I45" s="195">
        <v>6</v>
      </c>
    </row>
    <row r="46" spans="1:9" x14ac:dyDescent="0.2">
      <c r="A46" s="367"/>
      <c r="B46" s="254" t="s">
        <v>6</v>
      </c>
      <c r="C46" s="254"/>
      <c r="D46" s="194">
        <v>39182</v>
      </c>
      <c r="E46" s="194">
        <v>43539</v>
      </c>
      <c r="F46" s="194">
        <v>484</v>
      </c>
      <c r="G46" s="194">
        <v>485</v>
      </c>
      <c r="H46" s="194">
        <v>20</v>
      </c>
      <c r="I46" s="195">
        <v>13</v>
      </c>
    </row>
    <row r="47" spans="1:9" x14ac:dyDescent="0.2">
      <c r="A47" s="367"/>
      <c r="B47" s="254" t="s">
        <v>7</v>
      </c>
      <c r="C47" s="254"/>
      <c r="D47" s="194">
        <v>36933</v>
      </c>
      <c r="E47" s="194">
        <v>42226</v>
      </c>
      <c r="F47" s="194">
        <v>276</v>
      </c>
      <c r="G47" s="194">
        <v>283</v>
      </c>
      <c r="H47" s="194">
        <v>8</v>
      </c>
      <c r="I47" s="195">
        <v>9</v>
      </c>
    </row>
    <row r="48" spans="1:9" x14ac:dyDescent="0.2">
      <c r="A48" s="367"/>
      <c r="B48" s="254" t="s">
        <v>8</v>
      </c>
      <c r="C48" s="254"/>
      <c r="D48" s="194">
        <v>3653</v>
      </c>
      <c r="E48" s="194">
        <v>4131</v>
      </c>
      <c r="F48" s="194">
        <v>23</v>
      </c>
      <c r="G48" s="194">
        <v>32</v>
      </c>
      <c r="H48" s="194" t="s">
        <v>367</v>
      </c>
      <c r="I48" s="195" t="s">
        <v>367</v>
      </c>
    </row>
    <row r="49" spans="1:9" x14ac:dyDescent="0.2">
      <c r="A49" s="367"/>
      <c r="B49" s="254" t="s">
        <v>9</v>
      </c>
      <c r="C49" s="254"/>
      <c r="D49" s="194">
        <v>3548</v>
      </c>
      <c r="E49" s="194">
        <v>3894</v>
      </c>
      <c r="F49" s="194">
        <v>44</v>
      </c>
      <c r="G49" s="194">
        <v>51</v>
      </c>
      <c r="H49" s="194" t="s">
        <v>367</v>
      </c>
      <c r="I49" s="195">
        <v>3</v>
      </c>
    </row>
    <row r="50" spans="1:9" x14ac:dyDescent="0.2">
      <c r="A50" s="367"/>
      <c r="B50" s="254" t="s">
        <v>4</v>
      </c>
      <c r="C50" s="254"/>
      <c r="D50" s="194">
        <v>5778</v>
      </c>
      <c r="E50" s="194">
        <v>7638</v>
      </c>
      <c r="F50" s="194">
        <v>75</v>
      </c>
      <c r="G50" s="194">
        <v>85</v>
      </c>
      <c r="H50" s="194">
        <v>0</v>
      </c>
      <c r="I50" s="195" t="s">
        <v>367</v>
      </c>
    </row>
    <row r="51" spans="1:9" x14ac:dyDescent="0.2">
      <c r="A51" s="367" t="s">
        <v>12</v>
      </c>
      <c r="B51" s="254" t="s">
        <v>3</v>
      </c>
      <c r="C51" s="254"/>
      <c r="D51" s="194">
        <v>135729</v>
      </c>
      <c r="E51" s="194">
        <v>151780</v>
      </c>
      <c r="F51" s="194">
        <v>788</v>
      </c>
      <c r="G51" s="194">
        <v>811</v>
      </c>
      <c r="H51" s="194">
        <v>380</v>
      </c>
      <c r="I51" s="195">
        <v>366</v>
      </c>
    </row>
    <row r="52" spans="1:9" x14ac:dyDescent="0.2">
      <c r="A52" s="367"/>
      <c r="B52" s="254" t="s">
        <v>130</v>
      </c>
      <c r="C52" s="254"/>
      <c r="D52" s="194">
        <v>40793</v>
      </c>
      <c r="E52" s="194">
        <v>46869</v>
      </c>
      <c r="F52" s="194">
        <v>227</v>
      </c>
      <c r="G52" s="194">
        <v>227</v>
      </c>
      <c r="H52" s="194">
        <v>61</v>
      </c>
      <c r="I52" s="195">
        <v>60</v>
      </c>
    </row>
    <row r="53" spans="1:9" x14ac:dyDescent="0.2">
      <c r="A53" s="367"/>
      <c r="B53" s="254" t="s">
        <v>129</v>
      </c>
      <c r="C53" s="254"/>
      <c r="D53" s="194">
        <v>26742</v>
      </c>
      <c r="E53" s="194">
        <v>28918</v>
      </c>
      <c r="F53" s="194">
        <v>174</v>
      </c>
      <c r="G53" s="194">
        <v>177</v>
      </c>
      <c r="H53" s="194">
        <v>140</v>
      </c>
      <c r="I53" s="195">
        <v>137</v>
      </c>
    </row>
    <row r="54" spans="1:9" x14ac:dyDescent="0.2">
      <c r="A54" s="367"/>
      <c r="B54" s="254" t="s">
        <v>128</v>
      </c>
      <c r="C54" s="254"/>
      <c r="D54" s="194">
        <v>31891</v>
      </c>
      <c r="E54" s="194">
        <v>35824</v>
      </c>
      <c r="F54" s="194">
        <v>148</v>
      </c>
      <c r="G54" s="194">
        <v>177</v>
      </c>
      <c r="H54" s="194">
        <v>58</v>
      </c>
      <c r="I54" s="195">
        <v>64</v>
      </c>
    </row>
    <row r="55" spans="1:9" x14ac:dyDescent="0.2">
      <c r="A55" s="367"/>
      <c r="B55" s="254" t="s">
        <v>127</v>
      </c>
      <c r="C55" s="254"/>
      <c r="D55" s="194">
        <v>2354</v>
      </c>
      <c r="E55" s="194">
        <v>2722</v>
      </c>
      <c r="F55" s="194">
        <v>22</v>
      </c>
      <c r="G55" s="194">
        <v>18</v>
      </c>
      <c r="H55" s="194" t="s">
        <v>367</v>
      </c>
      <c r="I55" s="195" t="s">
        <v>367</v>
      </c>
    </row>
    <row r="56" spans="1:9" x14ac:dyDescent="0.2">
      <c r="A56" s="367"/>
      <c r="B56" s="254" t="s">
        <v>126</v>
      </c>
      <c r="C56" s="254"/>
      <c r="D56" s="194">
        <v>30323</v>
      </c>
      <c r="E56" s="194">
        <v>32894</v>
      </c>
      <c r="F56" s="194">
        <v>195</v>
      </c>
      <c r="G56" s="194">
        <v>186</v>
      </c>
      <c r="H56" s="194">
        <v>117</v>
      </c>
      <c r="I56" s="195">
        <v>95</v>
      </c>
    </row>
    <row r="57" spans="1:9" x14ac:dyDescent="0.2">
      <c r="A57" s="367"/>
      <c r="B57" s="254" t="s">
        <v>6</v>
      </c>
      <c r="C57" s="254"/>
      <c r="D57" s="194">
        <v>65215</v>
      </c>
      <c r="E57" s="194">
        <v>71058</v>
      </c>
      <c r="F57" s="194">
        <v>451</v>
      </c>
      <c r="G57" s="194">
        <v>450</v>
      </c>
      <c r="H57" s="194">
        <v>249</v>
      </c>
      <c r="I57" s="195">
        <v>245</v>
      </c>
    </row>
    <row r="58" spans="1:9" x14ac:dyDescent="0.2">
      <c r="A58" s="367"/>
      <c r="B58" s="254" t="s">
        <v>7</v>
      </c>
      <c r="C58" s="254"/>
      <c r="D58" s="194">
        <v>53553</v>
      </c>
      <c r="E58" s="194">
        <v>61437</v>
      </c>
      <c r="F58" s="194">
        <v>241</v>
      </c>
      <c r="G58" s="194">
        <v>268</v>
      </c>
      <c r="H58" s="194">
        <v>105</v>
      </c>
      <c r="I58" s="195">
        <v>81</v>
      </c>
    </row>
    <row r="59" spans="1:9" x14ac:dyDescent="0.2">
      <c r="A59" s="367"/>
      <c r="B59" s="254" t="s">
        <v>8</v>
      </c>
      <c r="C59" s="254"/>
      <c r="D59" s="194">
        <v>5887</v>
      </c>
      <c r="E59" s="194">
        <v>6595</v>
      </c>
      <c r="F59" s="194">
        <v>26</v>
      </c>
      <c r="G59" s="194">
        <v>20</v>
      </c>
      <c r="H59" s="194">
        <v>11</v>
      </c>
      <c r="I59" s="195">
        <v>13</v>
      </c>
    </row>
    <row r="60" spans="1:9" x14ac:dyDescent="0.2">
      <c r="A60" s="367"/>
      <c r="B60" s="254" t="s">
        <v>9</v>
      </c>
      <c r="C60" s="254"/>
      <c r="D60" s="194">
        <v>7448</v>
      </c>
      <c r="E60" s="194">
        <v>8137</v>
      </c>
      <c r="F60" s="194">
        <v>48</v>
      </c>
      <c r="G60" s="194">
        <v>47</v>
      </c>
      <c r="H60" s="194">
        <v>12</v>
      </c>
      <c r="I60" s="195">
        <v>19</v>
      </c>
    </row>
    <row r="61" spans="1:9" x14ac:dyDescent="0.2">
      <c r="A61" s="367"/>
      <c r="B61" s="254" t="s">
        <v>4</v>
      </c>
      <c r="C61" s="254"/>
      <c r="D61" s="194">
        <v>3626</v>
      </c>
      <c r="E61" s="194">
        <v>4553</v>
      </c>
      <c r="F61" s="194">
        <v>22</v>
      </c>
      <c r="G61" s="194">
        <v>26</v>
      </c>
      <c r="H61" s="194" t="s">
        <v>367</v>
      </c>
      <c r="I61" s="195" t="s">
        <v>367</v>
      </c>
    </row>
    <row r="62" spans="1:9" x14ac:dyDescent="0.2">
      <c r="A62" s="367" t="s">
        <v>108</v>
      </c>
      <c r="B62" s="254" t="s">
        <v>3</v>
      </c>
      <c r="C62" s="254"/>
      <c r="D62" s="194">
        <v>9197</v>
      </c>
      <c r="E62" s="194">
        <v>10513</v>
      </c>
      <c r="F62" s="194">
        <v>6</v>
      </c>
      <c r="G62" s="194">
        <v>8</v>
      </c>
      <c r="H62" s="194">
        <v>42</v>
      </c>
      <c r="I62" s="195">
        <v>35</v>
      </c>
    </row>
    <row r="63" spans="1:9" x14ac:dyDescent="0.2">
      <c r="A63" s="367"/>
      <c r="B63" s="254" t="s">
        <v>130</v>
      </c>
      <c r="C63" s="254"/>
      <c r="D63" s="194">
        <v>3425</v>
      </c>
      <c r="E63" s="194">
        <v>3929</v>
      </c>
      <c r="F63" s="194" t="s">
        <v>367</v>
      </c>
      <c r="G63" s="194">
        <v>3</v>
      </c>
      <c r="H63" s="194">
        <v>7</v>
      </c>
      <c r="I63" s="195">
        <v>8</v>
      </c>
    </row>
    <row r="64" spans="1:9" x14ac:dyDescent="0.2">
      <c r="A64" s="367"/>
      <c r="B64" s="254" t="s">
        <v>129</v>
      </c>
      <c r="C64" s="254"/>
      <c r="D64" s="194">
        <v>1722</v>
      </c>
      <c r="E64" s="194">
        <v>1927</v>
      </c>
      <c r="F64" s="194" t="s">
        <v>367</v>
      </c>
      <c r="G64" s="194" t="s">
        <v>367</v>
      </c>
      <c r="H64" s="194">
        <v>24</v>
      </c>
      <c r="I64" s="195">
        <v>15</v>
      </c>
    </row>
    <row r="65" spans="1:9" x14ac:dyDescent="0.2">
      <c r="A65" s="367"/>
      <c r="B65" s="254" t="s">
        <v>128</v>
      </c>
      <c r="C65" s="254"/>
      <c r="D65" s="194">
        <v>1977</v>
      </c>
      <c r="E65" s="194">
        <v>2315</v>
      </c>
      <c r="F65" s="194" t="s">
        <v>367</v>
      </c>
      <c r="G65" s="194" t="s">
        <v>367</v>
      </c>
      <c r="H65" s="194">
        <v>4</v>
      </c>
      <c r="I65" s="195">
        <v>6</v>
      </c>
    </row>
    <row r="66" spans="1:9" x14ac:dyDescent="0.2">
      <c r="A66" s="367"/>
      <c r="B66" s="254" t="s">
        <v>127</v>
      </c>
      <c r="C66" s="254"/>
      <c r="D66" s="194">
        <v>77</v>
      </c>
      <c r="E66" s="194">
        <v>107</v>
      </c>
      <c r="F66" s="194">
        <v>0</v>
      </c>
      <c r="G66" s="194">
        <v>0</v>
      </c>
      <c r="H66" s="194">
        <v>0</v>
      </c>
      <c r="I66" s="195">
        <v>0</v>
      </c>
    </row>
    <row r="67" spans="1:9" x14ac:dyDescent="0.2">
      <c r="A67" s="367"/>
      <c r="B67" s="254" t="s">
        <v>126</v>
      </c>
      <c r="C67" s="254"/>
      <c r="D67" s="194">
        <v>1908</v>
      </c>
      <c r="E67" s="194">
        <v>2100</v>
      </c>
      <c r="F67" s="194" t="s">
        <v>367</v>
      </c>
      <c r="G67" s="194" t="s">
        <v>367</v>
      </c>
      <c r="H67" s="194">
        <v>7</v>
      </c>
      <c r="I67" s="195">
        <v>4</v>
      </c>
    </row>
    <row r="68" spans="1:9" x14ac:dyDescent="0.2">
      <c r="A68" s="367"/>
      <c r="B68" s="254" t="s">
        <v>6</v>
      </c>
      <c r="C68" s="254"/>
      <c r="D68" s="194">
        <v>4580</v>
      </c>
      <c r="E68" s="194">
        <v>5091</v>
      </c>
      <c r="F68" s="194" t="s">
        <v>367</v>
      </c>
      <c r="G68" s="194">
        <v>5</v>
      </c>
      <c r="H68" s="194">
        <v>27</v>
      </c>
      <c r="I68" s="195">
        <v>24</v>
      </c>
    </row>
    <row r="69" spans="1:9" x14ac:dyDescent="0.2">
      <c r="A69" s="367"/>
      <c r="B69" s="254" t="s">
        <v>7</v>
      </c>
      <c r="C69" s="254"/>
      <c r="D69" s="194">
        <v>3976</v>
      </c>
      <c r="E69" s="194">
        <v>4612</v>
      </c>
      <c r="F69" s="194" t="s">
        <v>367</v>
      </c>
      <c r="G69" s="194">
        <v>3</v>
      </c>
      <c r="H69" s="194" t="s">
        <v>367</v>
      </c>
      <c r="I69" s="195">
        <v>7</v>
      </c>
    </row>
    <row r="70" spans="1:9" x14ac:dyDescent="0.2">
      <c r="A70" s="367"/>
      <c r="B70" s="254" t="s">
        <v>8</v>
      </c>
      <c r="C70" s="254"/>
      <c r="D70" s="194">
        <v>331</v>
      </c>
      <c r="E70" s="194">
        <v>378</v>
      </c>
      <c r="F70" s="194">
        <v>0</v>
      </c>
      <c r="G70" s="194">
        <v>0</v>
      </c>
      <c r="H70" s="194" t="s">
        <v>367</v>
      </c>
      <c r="I70" s="195" t="s">
        <v>367</v>
      </c>
    </row>
    <row r="71" spans="1:9" x14ac:dyDescent="0.2">
      <c r="A71" s="367"/>
      <c r="B71" s="254" t="s">
        <v>9</v>
      </c>
      <c r="C71" s="254"/>
      <c r="D71" s="194">
        <v>222</v>
      </c>
      <c r="E71" s="194">
        <v>297</v>
      </c>
      <c r="F71" s="194">
        <v>0</v>
      </c>
      <c r="G71" s="194">
        <v>0</v>
      </c>
      <c r="H71" s="194" t="s">
        <v>367</v>
      </c>
      <c r="I71" s="195" t="s">
        <v>367</v>
      </c>
    </row>
    <row r="72" spans="1:9" x14ac:dyDescent="0.2">
      <c r="A72" s="367"/>
      <c r="B72" s="254" t="s">
        <v>4</v>
      </c>
      <c r="C72" s="254"/>
      <c r="D72" s="194">
        <v>88</v>
      </c>
      <c r="E72" s="194">
        <v>135</v>
      </c>
      <c r="F72" s="194">
        <v>0</v>
      </c>
      <c r="G72" s="194">
        <v>0</v>
      </c>
      <c r="H72" s="194">
        <v>0</v>
      </c>
      <c r="I72" s="195" t="s">
        <v>367</v>
      </c>
    </row>
    <row r="73" spans="1:9" x14ac:dyDescent="0.2">
      <c r="A73" s="367" t="s">
        <v>13</v>
      </c>
      <c r="B73" s="254" t="s">
        <v>3</v>
      </c>
      <c r="C73" s="254"/>
      <c r="D73" s="194">
        <v>20505</v>
      </c>
      <c r="E73" s="194">
        <v>23245</v>
      </c>
      <c r="F73" s="194">
        <v>453</v>
      </c>
      <c r="G73" s="194">
        <v>442</v>
      </c>
      <c r="H73" s="194">
        <v>58</v>
      </c>
      <c r="I73" s="195">
        <v>47</v>
      </c>
    </row>
    <row r="74" spans="1:9" x14ac:dyDescent="0.2">
      <c r="A74" s="367"/>
      <c r="B74" s="254" t="s">
        <v>130</v>
      </c>
      <c r="C74" s="254"/>
      <c r="D74" s="194">
        <v>7480</v>
      </c>
      <c r="E74" s="194">
        <v>8821</v>
      </c>
      <c r="F74" s="194">
        <v>150</v>
      </c>
      <c r="G74" s="194">
        <v>147</v>
      </c>
      <c r="H74" s="194" t="s">
        <v>367</v>
      </c>
      <c r="I74" s="195">
        <v>7</v>
      </c>
    </row>
    <row r="75" spans="1:9" x14ac:dyDescent="0.2">
      <c r="A75" s="367"/>
      <c r="B75" s="254" t="s">
        <v>129</v>
      </c>
      <c r="C75" s="254"/>
      <c r="D75" s="194">
        <v>3750</v>
      </c>
      <c r="E75" s="194">
        <v>4113</v>
      </c>
      <c r="F75" s="194">
        <v>91</v>
      </c>
      <c r="G75" s="194">
        <v>93</v>
      </c>
      <c r="H75" s="194">
        <v>22</v>
      </c>
      <c r="I75" s="195">
        <v>20</v>
      </c>
    </row>
    <row r="76" spans="1:9" x14ac:dyDescent="0.2">
      <c r="A76" s="367"/>
      <c r="B76" s="254" t="s">
        <v>128</v>
      </c>
      <c r="C76" s="254"/>
      <c r="D76" s="194">
        <v>4272</v>
      </c>
      <c r="E76" s="194">
        <v>4831</v>
      </c>
      <c r="F76" s="194">
        <v>87</v>
      </c>
      <c r="G76" s="194">
        <v>87</v>
      </c>
      <c r="H76" s="194">
        <v>14</v>
      </c>
      <c r="I76" s="195">
        <v>9</v>
      </c>
    </row>
    <row r="77" spans="1:9" x14ac:dyDescent="0.2">
      <c r="A77" s="367"/>
      <c r="B77" s="254" t="s">
        <v>127</v>
      </c>
      <c r="C77" s="254"/>
      <c r="D77" s="194">
        <v>206</v>
      </c>
      <c r="E77" s="194">
        <v>243</v>
      </c>
      <c r="F77" s="194">
        <v>8</v>
      </c>
      <c r="G77" s="194">
        <v>6</v>
      </c>
      <c r="H77" s="194" t="s">
        <v>367</v>
      </c>
      <c r="I77" s="195">
        <v>0</v>
      </c>
    </row>
    <row r="78" spans="1:9" x14ac:dyDescent="0.2">
      <c r="A78" s="367"/>
      <c r="B78" s="254" t="s">
        <v>126</v>
      </c>
      <c r="C78" s="254"/>
      <c r="D78" s="194">
        <v>4152</v>
      </c>
      <c r="E78" s="194">
        <v>4547</v>
      </c>
      <c r="F78" s="194">
        <v>104</v>
      </c>
      <c r="G78" s="194">
        <v>94</v>
      </c>
      <c r="H78" s="194">
        <v>11</v>
      </c>
      <c r="I78" s="195">
        <v>8</v>
      </c>
    </row>
    <row r="79" spans="1:9" x14ac:dyDescent="0.2">
      <c r="A79" s="367"/>
      <c r="B79" s="254" t="s">
        <v>6</v>
      </c>
      <c r="C79" s="254"/>
      <c r="D79" s="194">
        <v>10377</v>
      </c>
      <c r="E79" s="194">
        <v>11422</v>
      </c>
      <c r="F79" s="194">
        <v>289</v>
      </c>
      <c r="G79" s="194">
        <v>275</v>
      </c>
      <c r="H79" s="194">
        <v>35</v>
      </c>
      <c r="I79" s="195">
        <v>27</v>
      </c>
    </row>
    <row r="80" spans="1:9" x14ac:dyDescent="0.2">
      <c r="A80" s="367"/>
      <c r="B80" s="254" t="s">
        <v>7</v>
      </c>
      <c r="C80" s="254"/>
      <c r="D80" s="194">
        <v>8240</v>
      </c>
      <c r="E80" s="194">
        <v>9694</v>
      </c>
      <c r="F80" s="194">
        <v>122</v>
      </c>
      <c r="G80" s="194">
        <v>131</v>
      </c>
      <c r="H80" s="194">
        <v>19</v>
      </c>
      <c r="I80" s="195">
        <v>14</v>
      </c>
    </row>
    <row r="81" spans="1:9" x14ac:dyDescent="0.2">
      <c r="A81" s="367"/>
      <c r="B81" s="254" t="s">
        <v>8</v>
      </c>
      <c r="C81" s="254"/>
      <c r="D81" s="194">
        <v>714</v>
      </c>
      <c r="E81" s="194">
        <v>855</v>
      </c>
      <c r="F81" s="194">
        <v>16</v>
      </c>
      <c r="G81" s="194">
        <v>12</v>
      </c>
      <c r="H81" s="194" t="s">
        <v>367</v>
      </c>
      <c r="I81" s="195" t="s">
        <v>367</v>
      </c>
    </row>
    <row r="82" spans="1:9" x14ac:dyDescent="0.2">
      <c r="A82" s="367"/>
      <c r="B82" s="254" t="s">
        <v>9</v>
      </c>
      <c r="C82" s="254"/>
      <c r="D82" s="194">
        <v>529</v>
      </c>
      <c r="E82" s="194">
        <v>584</v>
      </c>
      <c r="F82" s="194">
        <v>13</v>
      </c>
      <c r="G82" s="194">
        <v>9</v>
      </c>
      <c r="H82" s="194" t="s">
        <v>367</v>
      </c>
      <c r="I82" s="195" t="s">
        <v>367</v>
      </c>
    </row>
    <row r="83" spans="1:9" x14ac:dyDescent="0.2">
      <c r="A83" s="367"/>
      <c r="B83" s="254" t="s">
        <v>4</v>
      </c>
      <c r="C83" s="254"/>
      <c r="D83" s="194">
        <v>645</v>
      </c>
      <c r="E83" s="194">
        <v>690</v>
      </c>
      <c r="F83" s="194">
        <v>13</v>
      </c>
      <c r="G83" s="194">
        <v>15</v>
      </c>
      <c r="H83" s="194">
        <v>0</v>
      </c>
      <c r="I83" s="195">
        <v>3</v>
      </c>
    </row>
    <row r="84" spans="1:9" x14ac:dyDescent="0.2">
      <c r="A84" s="367" t="s">
        <v>14</v>
      </c>
      <c r="B84" s="254" t="s">
        <v>3</v>
      </c>
      <c r="C84" s="254"/>
      <c r="D84" s="194">
        <v>6723</v>
      </c>
      <c r="E84" s="194">
        <v>7806</v>
      </c>
      <c r="F84" s="194">
        <v>22</v>
      </c>
      <c r="G84" s="194">
        <v>20</v>
      </c>
      <c r="H84" s="194">
        <v>44</v>
      </c>
      <c r="I84" s="195">
        <v>43</v>
      </c>
    </row>
    <row r="85" spans="1:9" x14ac:dyDescent="0.2">
      <c r="A85" s="367"/>
      <c r="B85" s="254" t="s">
        <v>130</v>
      </c>
      <c r="C85" s="254"/>
      <c r="D85" s="194">
        <v>2189</v>
      </c>
      <c r="E85" s="194">
        <v>2637</v>
      </c>
      <c r="F85" s="194" t="s">
        <v>367</v>
      </c>
      <c r="G85" s="194">
        <v>4</v>
      </c>
      <c r="H85" s="194">
        <v>3</v>
      </c>
      <c r="I85" s="195">
        <v>6</v>
      </c>
    </row>
    <row r="86" spans="1:9" x14ac:dyDescent="0.2">
      <c r="A86" s="367"/>
      <c r="B86" s="254" t="s">
        <v>129</v>
      </c>
      <c r="C86" s="254"/>
      <c r="D86" s="194">
        <v>1231</v>
      </c>
      <c r="E86" s="194">
        <v>1389</v>
      </c>
      <c r="F86" s="194">
        <v>7</v>
      </c>
      <c r="G86" s="194">
        <v>6</v>
      </c>
      <c r="H86" s="194">
        <v>17</v>
      </c>
      <c r="I86" s="195">
        <v>12</v>
      </c>
    </row>
    <row r="87" spans="1:9" x14ac:dyDescent="0.2">
      <c r="A87" s="367"/>
      <c r="B87" s="254" t="s">
        <v>128</v>
      </c>
      <c r="C87" s="254"/>
      <c r="D87" s="194">
        <v>1573</v>
      </c>
      <c r="E87" s="194">
        <v>1831</v>
      </c>
      <c r="F87" s="194" t="s">
        <v>367</v>
      </c>
      <c r="G87" s="194">
        <v>6</v>
      </c>
      <c r="H87" s="194">
        <v>12</v>
      </c>
      <c r="I87" s="195">
        <v>15</v>
      </c>
    </row>
    <row r="88" spans="1:9" x14ac:dyDescent="0.2">
      <c r="A88" s="367"/>
      <c r="B88" s="254" t="s">
        <v>127</v>
      </c>
      <c r="C88" s="254"/>
      <c r="D88" s="194">
        <v>93</v>
      </c>
      <c r="E88" s="194">
        <v>102</v>
      </c>
      <c r="F88" s="194">
        <v>0</v>
      </c>
      <c r="G88" s="194" t="s">
        <v>367</v>
      </c>
      <c r="H88" s="194">
        <v>0</v>
      </c>
      <c r="I88" s="195">
        <v>0</v>
      </c>
    </row>
    <row r="89" spans="1:9" x14ac:dyDescent="0.2">
      <c r="A89" s="367"/>
      <c r="B89" s="254" t="s">
        <v>126</v>
      </c>
      <c r="C89" s="254"/>
      <c r="D89" s="194">
        <v>1461</v>
      </c>
      <c r="E89" s="194">
        <v>1703</v>
      </c>
      <c r="F89" s="194">
        <v>8</v>
      </c>
      <c r="G89" s="194" t="s">
        <v>367</v>
      </c>
      <c r="H89" s="194">
        <v>12</v>
      </c>
      <c r="I89" s="195">
        <v>10</v>
      </c>
    </row>
    <row r="90" spans="1:9" x14ac:dyDescent="0.2">
      <c r="A90" s="367"/>
      <c r="B90" s="254" t="s">
        <v>6</v>
      </c>
      <c r="C90" s="254"/>
      <c r="D90" s="194">
        <v>3115</v>
      </c>
      <c r="E90" s="194">
        <v>3550</v>
      </c>
      <c r="F90" s="194">
        <v>16</v>
      </c>
      <c r="G90" s="194">
        <v>11</v>
      </c>
      <c r="H90" s="194">
        <v>28</v>
      </c>
      <c r="I90" s="195">
        <v>26</v>
      </c>
    </row>
    <row r="91" spans="1:9" x14ac:dyDescent="0.2">
      <c r="A91" s="367"/>
      <c r="B91" s="254" t="s">
        <v>7</v>
      </c>
      <c r="C91" s="254"/>
      <c r="D91" s="194">
        <v>2860</v>
      </c>
      <c r="E91" s="194">
        <v>3454</v>
      </c>
      <c r="F91" s="194">
        <v>6</v>
      </c>
      <c r="G91" s="194">
        <v>6</v>
      </c>
      <c r="H91" s="194" t="s">
        <v>367</v>
      </c>
      <c r="I91" s="195">
        <v>13</v>
      </c>
    </row>
    <row r="92" spans="1:9" x14ac:dyDescent="0.2">
      <c r="A92" s="367"/>
      <c r="B92" s="254" t="s">
        <v>8</v>
      </c>
      <c r="C92" s="254"/>
      <c r="D92" s="194">
        <v>287</v>
      </c>
      <c r="E92" s="194">
        <v>368</v>
      </c>
      <c r="F92" s="194">
        <v>0</v>
      </c>
      <c r="G92" s="194" t="s">
        <v>367</v>
      </c>
      <c r="H92" s="194" t="s">
        <v>367</v>
      </c>
      <c r="I92" s="195" t="s">
        <v>367</v>
      </c>
    </row>
    <row r="93" spans="1:9" x14ac:dyDescent="0.2">
      <c r="A93" s="367"/>
      <c r="B93" s="254" t="s">
        <v>9</v>
      </c>
      <c r="C93" s="254"/>
      <c r="D93" s="194">
        <v>285</v>
      </c>
      <c r="E93" s="194">
        <v>290</v>
      </c>
      <c r="F93" s="194">
        <v>0</v>
      </c>
      <c r="G93" s="194" t="s">
        <v>367</v>
      </c>
      <c r="H93" s="194">
        <v>0</v>
      </c>
      <c r="I93" s="195" t="s">
        <v>367</v>
      </c>
    </row>
    <row r="94" spans="1:9" x14ac:dyDescent="0.2">
      <c r="A94" s="367"/>
      <c r="B94" s="254" t="s">
        <v>4</v>
      </c>
      <c r="C94" s="254"/>
      <c r="D94" s="194">
        <v>176</v>
      </c>
      <c r="E94" s="194">
        <v>144</v>
      </c>
      <c r="F94" s="194">
        <v>0</v>
      </c>
      <c r="G94" s="194">
        <v>0</v>
      </c>
      <c r="H94" s="194">
        <v>0</v>
      </c>
      <c r="I94" s="195">
        <v>0</v>
      </c>
    </row>
    <row r="95" spans="1:9" x14ac:dyDescent="0.2">
      <c r="A95" s="367" t="s">
        <v>15</v>
      </c>
      <c r="B95" s="254" t="s">
        <v>3</v>
      </c>
      <c r="C95" s="254"/>
      <c r="D95" s="194">
        <v>6289</v>
      </c>
      <c r="E95" s="194">
        <v>7000</v>
      </c>
      <c r="F95" s="194">
        <v>7</v>
      </c>
      <c r="G95" s="194">
        <v>6</v>
      </c>
      <c r="H95" s="194">
        <v>34</v>
      </c>
      <c r="I95" s="195">
        <v>27</v>
      </c>
    </row>
    <row r="96" spans="1:9" x14ac:dyDescent="0.2">
      <c r="A96" s="367"/>
      <c r="B96" s="254" t="s">
        <v>130</v>
      </c>
      <c r="C96" s="254"/>
      <c r="D96" s="194">
        <v>1917</v>
      </c>
      <c r="E96" s="194">
        <v>2217</v>
      </c>
      <c r="F96" s="194">
        <v>0</v>
      </c>
      <c r="G96" s="194" t="s">
        <v>367</v>
      </c>
      <c r="H96" s="194">
        <v>6</v>
      </c>
      <c r="I96" s="195">
        <v>5</v>
      </c>
    </row>
    <row r="97" spans="1:9" x14ac:dyDescent="0.2">
      <c r="A97" s="367"/>
      <c r="B97" s="254" t="s">
        <v>129</v>
      </c>
      <c r="C97" s="254"/>
      <c r="D97" s="194">
        <v>1167</v>
      </c>
      <c r="E97" s="194">
        <v>1310</v>
      </c>
      <c r="F97" s="194">
        <v>4</v>
      </c>
      <c r="G97" s="194" t="s">
        <v>367</v>
      </c>
      <c r="H97" s="194">
        <v>9</v>
      </c>
      <c r="I97" s="195">
        <v>11</v>
      </c>
    </row>
    <row r="98" spans="1:9" x14ac:dyDescent="0.2">
      <c r="A98" s="367"/>
      <c r="B98" s="254" t="s">
        <v>128</v>
      </c>
      <c r="C98" s="254"/>
      <c r="D98" s="194">
        <v>1455</v>
      </c>
      <c r="E98" s="194">
        <v>1612</v>
      </c>
      <c r="F98" s="194">
        <v>0</v>
      </c>
      <c r="G98" s="194">
        <v>0</v>
      </c>
      <c r="H98" s="194">
        <v>6</v>
      </c>
      <c r="I98" s="195">
        <v>4</v>
      </c>
    </row>
    <row r="99" spans="1:9" x14ac:dyDescent="0.2">
      <c r="A99" s="367"/>
      <c r="B99" s="254" t="s">
        <v>127</v>
      </c>
      <c r="C99" s="254"/>
      <c r="D99" s="194">
        <v>70</v>
      </c>
      <c r="E99" s="194">
        <v>69</v>
      </c>
      <c r="F99" s="194">
        <v>0</v>
      </c>
      <c r="G99" s="194">
        <v>0</v>
      </c>
      <c r="H99" s="194">
        <v>0</v>
      </c>
      <c r="I99" s="195">
        <v>0</v>
      </c>
    </row>
    <row r="100" spans="1:9" x14ac:dyDescent="0.2">
      <c r="A100" s="367"/>
      <c r="B100" s="254" t="s">
        <v>126</v>
      </c>
      <c r="C100" s="254"/>
      <c r="D100" s="194">
        <v>1588</v>
      </c>
      <c r="E100" s="194">
        <v>1707</v>
      </c>
      <c r="F100" s="194">
        <v>3</v>
      </c>
      <c r="G100" s="194">
        <v>3</v>
      </c>
      <c r="H100" s="194">
        <v>13</v>
      </c>
      <c r="I100" s="195">
        <v>6</v>
      </c>
    </row>
    <row r="101" spans="1:9" x14ac:dyDescent="0.2">
      <c r="A101" s="367"/>
      <c r="B101" s="254" t="s">
        <v>6</v>
      </c>
      <c r="C101" s="254"/>
      <c r="D101" s="194">
        <v>3073</v>
      </c>
      <c r="E101" s="194">
        <v>3417</v>
      </c>
      <c r="F101" s="194" t="s">
        <v>367</v>
      </c>
      <c r="G101" s="194" t="s">
        <v>367</v>
      </c>
      <c r="H101" s="194">
        <v>21</v>
      </c>
      <c r="I101" s="195">
        <v>16</v>
      </c>
    </row>
    <row r="102" spans="1:9" x14ac:dyDescent="0.2">
      <c r="A102" s="367"/>
      <c r="B102" s="254" t="s">
        <v>7</v>
      </c>
      <c r="C102" s="254"/>
      <c r="D102" s="194">
        <v>2660</v>
      </c>
      <c r="E102" s="194">
        <v>2981</v>
      </c>
      <c r="F102" s="194" t="s">
        <v>367</v>
      </c>
      <c r="G102" s="194" t="s">
        <v>367</v>
      </c>
      <c r="H102" s="194" t="s">
        <v>367</v>
      </c>
      <c r="I102" s="195" t="s">
        <v>367</v>
      </c>
    </row>
    <row r="103" spans="1:9" x14ac:dyDescent="0.2">
      <c r="A103" s="367"/>
      <c r="B103" s="254" t="s">
        <v>8</v>
      </c>
      <c r="C103" s="254"/>
      <c r="D103" s="194">
        <v>280</v>
      </c>
      <c r="E103" s="194">
        <v>290</v>
      </c>
      <c r="F103" s="194" t="s">
        <v>367</v>
      </c>
      <c r="G103" s="194">
        <v>0</v>
      </c>
      <c r="H103" s="194">
        <v>0</v>
      </c>
      <c r="I103" s="195" t="s">
        <v>367</v>
      </c>
    </row>
    <row r="104" spans="1:9" x14ac:dyDescent="0.2">
      <c r="A104" s="367"/>
      <c r="B104" s="254" t="s">
        <v>9</v>
      </c>
      <c r="C104" s="254"/>
      <c r="D104" s="194">
        <v>184</v>
      </c>
      <c r="E104" s="194">
        <v>227</v>
      </c>
      <c r="F104" s="194">
        <v>0</v>
      </c>
      <c r="G104" s="194">
        <v>0</v>
      </c>
      <c r="H104" s="194" t="s">
        <v>367</v>
      </c>
      <c r="I104" s="195">
        <v>0</v>
      </c>
    </row>
    <row r="105" spans="1:9" x14ac:dyDescent="0.2">
      <c r="A105" s="367"/>
      <c r="B105" s="254" t="s">
        <v>4</v>
      </c>
      <c r="C105" s="254"/>
      <c r="D105" s="194">
        <v>92</v>
      </c>
      <c r="E105" s="194">
        <v>85</v>
      </c>
      <c r="F105" s="194">
        <v>0</v>
      </c>
      <c r="G105" s="194">
        <v>0</v>
      </c>
      <c r="H105" s="194">
        <v>0</v>
      </c>
      <c r="I105" s="195" t="s">
        <v>367</v>
      </c>
    </row>
    <row r="106" spans="1:9" x14ac:dyDescent="0.2">
      <c r="A106" s="367" t="s">
        <v>16</v>
      </c>
      <c r="B106" s="254" t="s">
        <v>3</v>
      </c>
      <c r="C106" s="254"/>
      <c r="D106" s="194">
        <v>9086</v>
      </c>
      <c r="E106" s="194">
        <v>10279</v>
      </c>
      <c r="F106" s="194">
        <v>19</v>
      </c>
      <c r="G106" s="194">
        <v>23</v>
      </c>
      <c r="H106" s="194">
        <v>23</v>
      </c>
      <c r="I106" s="195">
        <v>26</v>
      </c>
    </row>
    <row r="107" spans="1:9" x14ac:dyDescent="0.2">
      <c r="A107" s="367"/>
      <c r="B107" s="254" t="s">
        <v>130</v>
      </c>
      <c r="C107" s="254"/>
      <c r="D107" s="194">
        <v>2977</v>
      </c>
      <c r="E107" s="194">
        <v>3448</v>
      </c>
      <c r="F107" s="194" t="s">
        <v>367</v>
      </c>
      <c r="G107" s="194">
        <v>12</v>
      </c>
      <c r="H107" s="194" t="s">
        <v>367</v>
      </c>
      <c r="I107" s="195">
        <v>3</v>
      </c>
    </row>
    <row r="108" spans="1:9" x14ac:dyDescent="0.2">
      <c r="A108" s="367"/>
      <c r="B108" s="254" t="s">
        <v>129</v>
      </c>
      <c r="C108" s="254"/>
      <c r="D108" s="194">
        <v>1511</v>
      </c>
      <c r="E108" s="194">
        <v>1709</v>
      </c>
      <c r="F108" s="194" t="s">
        <v>367</v>
      </c>
      <c r="G108" s="194" t="s">
        <v>367</v>
      </c>
      <c r="H108" s="194">
        <v>6</v>
      </c>
      <c r="I108" s="195">
        <v>9</v>
      </c>
    </row>
    <row r="109" spans="1:9" x14ac:dyDescent="0.2">
      <c r="A109" s="367"/>
      <c r="B109" s="254" t="s">
        <v>128</v>
      </c>
      <c r="C109" s="254"/>
      <c r="D109" s="194">
        <v>2080</v>
      </c>
      <c r="E109" s="194">
        <v>2280</v>
      </c>
      <c r="F109" s="194">
        <v>0</v>
      </c>
      <c r="G109" s="194" t="s">
        <v>367</v>
      </c>
      <c r="H109" s="194" t="s">
        <v>367</v>
      </c>
      <c r="I109" s="195">
        <v>4</v>
      </c>
    </row>
    <row r="110" spans="1:9" x14ac:dyDescent="0.2">
      <c r="A110" s="367"/>
      <c r="B110" s="254" t="s">
        <v>127</v>
      </c>
      <c r="C110" s="254"/>
      <c r="D110" s="194">
        <v>131</v>
      </c>
      <c r="E110" s="194">
        <v>151</v>
      </c>
      <c r="F110" s="194" t="s">
        <v>367</v>
      </c>
      <c r="G110" s="194" t="s">
        <v>367</v>
      </c>
      <c r="H110" s="194">
        <v>0</v>
      </c>
      <c r="I110" s="195">
        <v>0</v>
      </c>
    </row>
    <row r="111" spans="1:9" x14ac:dyDescent="0.2">
      <c r="A111" s="367"/>
      <c r="B111" s="254" t="s">
        <v>126</v>
      </c>
      <c r="C111" s="254"/>
      <c r="D111" s="194">
        <v>2222</v>
      </c>
      <c r="E111" s="194">
        <v>2419</v>
      </c>
      <c r="F111" s="194">
        <v>11</v>
      </c>
      <c r="G111" s="194">
        <v>5</v>
      </c>
      <c r="H111" s="194">
        <v>11</v>
      </c>
      <c r="I111" s="195">
        <v>10</v>
      </c>
    </row>
    <row r="112" spans="1:9" x14ac:dyDescent="0.2">
      <c r="A112" s="367"/>
      <c r="B112" s="254" t="s">
        <v>6</v>
      </c>
      <c r="C112" s="254"/>
      <c r="D112" s="194">
        <v>4362</v>
      </c>
      <c r="E112" s="194">
        <v>4939</v>
      </c>
      <c r="F112" s="194">
        <v>9</v>
      </c>
      <c r="G112" s="194">
        <v>11</v>
      </c>
      <c r="H112" s="194">
        <v>19</v>
      </c>
      <c r="I112" s="195" t="s">
        <v>367</v>
      </c>
    </row>
    <row r="113" spans="1:9" x14ac:dyDescent="0.2">
      <c r="A113" s="367"/>
      <c r="B113" s="254" t="s">
        <v>7</v>
      </c>
      <c r="C113" s="254"/>
      <c r="D113" s="194">
        <v>3937</v>
      </c>
      <c r="E113" s="194">
        <v>4344</v>
      </c>
      <c r="F113" s="194">
        <v>7</v>
      </c>
      <c r="G113" s="194">
        <v>9</v>
      </c>
      <c r="H113" s="194" t="s">
        <v>367</v>
      </c>
      <c r="I113" s="195" t="s">
        <v>367</v>
      </c>
    </row>
    <row r="114" spans="1:9" x14ac:dyDescent="0.2">
      <c r="A114" s="367"/>
      <c r="B114" s="254" t="s">
        <v>8</v>
      </c>
      <c r="C114" s="254"/>
      <c r="D114" s="194">
        <v>300</v>
      </c>
      <c r="E114" s="194">
        <v>347</v>
      </c>
      <c r="F114" s="194">
        <v>0</v>
      </c>
      <c r="G114" s="194">
        <v>0</v>
      </c>
      <c r="H114" s="194" t="s">
        <v>367</v>
      </c>
      <c r="I114" s="195">
        <v>0</v>
      </c>
    </row>
    <row r="115" spans="1:9" x14ac:dyDescent="0.2">
      <c r="A115" s="367"/>
      <c r="B115" s="254" t="s">
        <v>9</v>
      </c>
      <c r="C115" s="254"/>
      <c r="D115" s="194">
        <v>322</v>
      </c>
      <c r="E115" s="194">
        <v>377</v>
      </c>
      <c r="F115" s="194">
        <v>3</v>
      </c>
      <c r="G115" s="194" t="s">
        <v>367</v>
      </c>
      <c r="H115" s="194">
        <v>0</v>
      </c>
      <c r="I115" s="195">
        <v>0</v>
      </c>
    </row>
    <row r="116" spans="1:9" x14ac:dyDescent="0.2">
      <c r="A116" s="367"/>
      <c r="B116" s="254" t="s">
        <v>4</v>
      </c>
      <c r="C116" s="254"/>
      <c r="D116" s="194">
        <v>165</v>
      </c>
      <c r="E116" s="194">
        <v>272</v>
      </c>
      <c r="F116" s="194">
        <v>0</v>
      </c>
      <c r="G116" s="194" t="s">
        <v>367</v>
      </c>
      <c r="H116" s="194">
        <v>0</v>
      </c>
      <c r="I116" s="195">
        <v>0</v>
      </c>
    </row>
  </sheetData>
  <mergeCells count="15">
    <mergeCell ref="A84:A94"/>
    <mergeCell ref="A95:A105"/>
    <mergeCell ref="A106:A116"/>
    <mergeCell ref="A18:A28"/>
    <mergeCell ref="A29:A39"/>
    <mergeCell ref="A40:A50"/>
    <mergeCell ref="A51:A61"/>
    <mergeCell ref="A62:A72"/>
    <mergeCell ref="A73:A83"/>
    <mergeCell ref="A14:A16"/>
    <mergeCell ref="B14:B16"/>
    <mergeCell ref="D14:I14"/>
    <mergeCell ref="D15:E15"/>
    <mergeCell ref="F15:G15"/>
    <mergeCell ref="H15:I15"/>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4" tint="0.59999389629810485"/>
    <pageSetUpPr fitToPage="1"/>
  </sheetPr>
  <dimension ref="A1:J33"/>
  <sheetViews>
    <sheetView showGridLines="0" zoomScaleNormal="100" workbookViewId="0"/>
  </sheetViews>
  <sheetFormatPr baseColWidth="10" defaultRowHeight="14.25" x14ac:dyDescent="0.2"/>
  <cols>
    <col min="10" max="10" width="7.75" customWidth="1"/>
    <col min="11" max="11" width="11" customWidth="1"/>
  </cols>
  <sheetData>
    <row r="1" spans="1:10" ht="33.75" customHeight="1" x14ac:dyDescent="0.2">
      <c r="A1" s="7"/>
      <c r="B1" s="7"/>
      <c r="C1" s="7"/>
      <c r="D1" s="7"/>
      <c r="E1" s="7"/>
      <c r="F1" s="7"/>
      <c r="G1" s="7"/>
      <c r="H1" s="7"/>
      <c r="I1" s="7"/>
      <c r="J1" s="119" t="s">
        <v>122</v>
      </c>
    </row>
    <row r="2" spans="1:10" ht="19.5" customHeight="1" x14ac:dyDescent="0.2"/>
    <row r="3" spans="1:10" ht="27" customHeight="1" x14ac:dyDescent="0.2">
      <c r="A3" s="391" t="s">
        <v>298</v>
      </c>
      <c r="B3" s="410"/>
      <c r="C3" s="410"/>
      <c r="D3" s="410"/>
      <c r="E3" s="410"/>
      <c r="F3" s="410"/>
      <c r="G3" s="410"/>
      <c r="H3" s="410"/>
      <c r="I3" s="410"/>
      <c r="J3" s="410"/>
    </row>
    <row r="4" spans="1:10" ht="11.25" customHeight="1" x14ac:dyDescent="0.2">
      <c r="A4" s="10" t="s">
        <v>163</v>
      </c>
      <c r="B4" s="1"/>
      <c r="C4" s="1"/>
      <c r="D4" s="1"/>
      <c r="E4" s="1"/>
      <c r="F4" s="1"/>
      <c r="G4" s="1"/>
      <c r="H4" s="1"/>
      <c r="I4" s="1"/>
      <c r="J4" s="1"/>
    </row>
    <row r="5" spans="1:10" ht="11.25" customHeight="1" x14ac:dyDescent="0.2">
      <c r="A5" s="9" t="s">
        <v>371</v>
      </c>
      <c r="B5" s="1"/>
      <c r="C5" s="1"/>
      <c r="D5" s="1"/>
      <c r="E5" s="101"/>
      <c r="F5" s="1"/>
      <c r="G5" s="1"/>
      <c r="H5" s="1"/>
      <c r="I5" s="1"/>
      <c r="J5" s="1"/>
    </row>
    <row r="33" spans="1:10" ht="11.25" customHeight="1" x14ac:dyDescent="0.2">
      <c r="A33" s="412" t="s">
        <v>370</v>
      </c>
      <c r="B33" s="413"/>
      <c r="C33" s="413"/>
      <c r="D33" s="413"/>
      <c r="J33" s="103" t="s">
        <v>18</v>
      </c>
    </row>
  </sheetData>
  <mergeCells count="2">
    <mergeCell ref="A3:J3"/>
    <mergeCell ref="A33:D33"/>
  </mergeCells>
  <pageMargins left="0.70866141732283472" right="0.70866141732283472" top="0.78740157480314965" bottom="0.78740157480314965"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tint="0.59999389629810485"/>
    <pageSetUpPr fitToPage="1"/>
  </sheetPr>
  <dimension ref="A1:J33"/>
  <sheetViews>
    <sheetView showGridLines="0" zoomScaleNormal="100" workbookViewId="0"/>
  </sheetViews>
  <sheetFormatPr baseColWidth="10" defaultRowHeight="14.25" x14ac:dyDescent="0.2"/>
  <sheetData>
    <row r="1" spans="1:10" ht="33.75" customHeight="1" x14ac:dyDescent="0.2">
      <c r="A1" s="7"/>
      <c r="B1" s="7"/>
      <c r="C1" s="7"/>
      <c r="D1" s="7"/>
      <c r="E1" s="7"/>
      <c r="F1" s="7"/>
      <c r="G1" s="7"/>
      <c r="H1" s="7"/>
      <c r="I1" s="7"/>
      <c r="J1" s="119" t="s">
        <v>122</v>
      </c>
    </row>
    <row r="2" spans="1:10" ht="21.75" customHeight="1" x14ac:dyDescent="0.2"/>
    <row r="3" spans="1:10" ht="24" customHeight="1" x14ac:dyDescent="0.2">
      <c r="A3" s="391" t="s">
        <v>297</v>
      </c>
      <c r="B3" s="410"/>
      <c r="C3" s="410"/>
      <c r="D3" s="410"/>
      <c r="E3" s="410"/>
      <c r="F3" s="410"/>
      <c r="G3" s="410"/>
      <c r="H3" s="410"/>
      <c r="I3" s="410"/>
      <c r="J3" s="410"/>
    </row>
    <row r="4" spans="1:10" ht="11.25" customHeight="1" x14ac:dyDescent="0.2">
      <c r="A4" s="10" t="s">
        <v>163</v>
      </c>
      <c r="B4" s="1"/>
      <c r="C4" s="1"/>
      <c r="D4" s="1"/>
      <c r="E4" s="1"/>
      <c r="F4" s="1"/>
      <c r="G4" s="1"/>
      <c r="H4" s="1"/>
      <c r="I4" s="1"/>
      <c r="J4" s="1"/>
    </row>
    <row r="5" spans="1:10" ht="11.25" customHeight="1" x14ac:dyDescent="0.2">
      <c r="A5" s="9" t="s">
        <v>371</v>
      </c>
      <c r="B5" s="1"/>
      <c r="C5" s="1"/>
      <c r="D5" s="1"/>
      <c r="E5" s="101"/>
      <c r="F5" s="1"/>
      <c r="G5" s="1"/>
      <c r="H5" s="1"/>
      <c r="I5" s="1"/>
      <c r="J5" s="1"/>
    </row>
    <row r="33" spans="1:10" x14ac:dyDescent="0.2">
      <c r="A33" s="413" t="s">
        <v>370</v>
      </c>
      <c r="B33" s="413"/>
      <c r="C33" s="413"/>
      <c r="D33" s="413"/>
      <c r="J33" s="103" t="s">
        <v>18</v>
      </c>
    </row>
  </sheetData>
  <mergeCells count="2">
    <mergeCell ref="A3:J3"/>
    <mergeCell ref="A33:D33"/>
  </mergeCells>
  <pageMargins left="0.70866141732283472" right="0.70866141732283472" top="0.78740157480314965" bottom="0.78740157480314965" header="0.31496062992125984" footer="0.31496062992125984"/>
  <pageSetup paperSize="9" scale="9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1" tint="0.499984740745262"/>
    <outlinePr summaryBelow="0"/>
    <pageSetUpPr autoPageBreaks="0" fitToPage="1"/>
  </sheetPr>
  <dimension ref="A1:M34"/>
  <sheetViews>
    <sheetView showGridLines="0" zoomScaleNormal="100" workbookViewId="0"/>
  </sheetViews>
  <sheetFormatPr baseColWidth="10" defaultColWidth="8" defaultRowHeight="11.25" x14ac:dyDescent="0.2"/>
  <cols>
    <col min="1" max="1" width="18.5" style="104" customWidth="1"/>
    <col min="2" max="13" width="7.875" style="104" customWidth="1"/>
    <col min="14" max="16384" width="8" style="104"/>
  </cols>
  <sheetData>
    <row r="1" spans="1:13" ht="33.75" customHeight="1" x14ac:dyDescent="0.2">
      <c r="A1" s="118"/>
      <c r="B1" s="118"/>
      <c r="C1" s="118"/>
      <c r="D1" s="118"/>
      <c r="E1" s="118"/>
      <c r="F1" s="118"/>
      <c r="G1" s="118"/>
      <c r="H1" s="118"/>
      <c r="I1" s="118"/>
      <c r="J1" s="118"/>
      <c r="K1" s="118"/>
      <c r="L1" s="118"/>
      <c r="M1" s="117" t="s">
        <v>122</v>
      </c>
    </row>
    <row r="2" spans="1:13" ht="11.25" customHeight="1" x14ac:dyDescent="0.2"/>
    <row r="3" spans="1:13" ht="15" customHeight="1" x14ac:dyDescent="0.2">
      <c r="A3" s="414" t="s">
        <v>314</v>
      </c>
      <c r="B3" s="414"/>
      <c r="C3" s="414"/>
      <c r="D3" s="414"/>
      <c r="E3" s="414"/>
      <c r="F3" s="414"/>
      <c r="G3" s="414"/>
      <c r="H3" s="414"/>
      <c r="I3" s="414"/>
      <c r="J3" s="414"/>
      <c r="K3" s="414"/>
    </row>
    <row r="4" spans="1:13" ht="11.25" customHeight="1" x14ac:dyDescent="0.2">
      <c r="A4" s="286" t="s">
        <v>163</v>
      </c>
    </row>
    <row r="5" spans="1:13" ht="11.25" customHeight="1" x14ac:dyDescent="0.2">
      <c r="A5" s="291" t="s">
        <v>329</v>
      </c>
    </row>
    <row r="6" spans="1:13" ht="11.25" customHeight="1" x14ac:dyDescent="0.2"/>
    <row r="7" spans="1:13" ht="12.75" customHeight="1" x14ac:dyDescent="0.2">
      <c r="A7" s="421" t="s">
        <v>315</v>
      </c>
      <c r="B7" s="418" t="s">
        <v>372</v>
      </c>
      <c r="C7" s="419"/>
      <c r="D7" s="419"/>
      <c r="E7" s="419"/>
      <c r="F7" s="419"/>
      <c r="G7" s="419"/>
      <c r="H7" s="418" t="s">
        <v>373</v>
      </c>
      <c r="I7" s="419"/>
      <c r="J7" s="419"/>
      <c r="K7" s="419"/>
      <c r="L7" s="419"/>
      <c r="M7" s="420"/>
    </row>
    <row r="8" spans="1:13" ht="12.75" customHeight="1" x14ac:dyDescent="0.2">
      <c r="A8" s="422"/>
      <c r="B8" s="421" t="s">
        <v>316</v>
      </c>
      <c r="C8" s="426" t="s">
        <v>121</v>
      </c>
      <c r="D8" s="415" t="s">
        <v>317</v>
      </c>
      <c r="E8" s="416"/>
      <c r="F8" s="416"/>
      <c r="G8" s="416"/>
      <c r="H8" s="421" t="s">
        <v>316</v>
      </c>
      <c r="I8" s="428" t="s">
        <v>121</v>
      </c>
      <c r="J8" s="415" t="s">
        <v>317</v>
      </c>
      <c r="K8" s="416"/>
      <c r="L8" s="416"/>
      <c r="M8" s="417"/>
    </row>
    <row r="9" spans="1:13" ht="45" customHeight="1" x14ac:dyDescent="0.2">
      <c r="A9" s="423"/>
      <c r="B9" s="425"/>
      <c r="C9" s="427"/>
      <c r="D9" s="174" t="s">
        <v>310</v>
      </c>
      <c r="E9" s="174" t="s">
        <v>106</v>
      </c>
      <c r="F9" s="174" t="s">
        <v>0</v>
      </c>
      <c r="G9" s="174" t="s">
        <v>106</v>
      </c>
      <c r="H9" s="425"/>
      <c r="I9" s="427"/>
      <c r="J9" s="174" t="s">
        <v>310</v>
      </c>
      <c r="K9" s="174" t="s">
        <v>106</v>
      </c>
      <c r="L9" s="174" t="s">
        <v>0</v>
      </c>
      <c r="M9" s="175" t="s">
        <v>106</v>
      </c>
    </row>
    <row r="10" spans="1:13" s="114" customFormat="1" ht="11.25" customHeight="1" x14ac:dyDescent="0.2">
      <c r="A10" s="424"/>
      <c r="B10" s="115">
        <v>1</v>
      </c>
      <c r="C10" s="266">
        <v>2</v>
      </c>
      <c r="D10" s="116">
        <v>3</v>
      </c>
      <c r="E10" s="116">
        <v>4</v>
      </c>
      <c r="F10" s="116">
        <v>5</v>
      </c>
      <c r="G10" s="116">
        <v>6</v>
      </c>
      <c r="H10" s="115">
        <v>7</v>
      </c>
      <c r="I10" s="266">
        <v>8</v>
      </c>
      <c r="J10" s="116">
        <v>9</v>
      </c>
      <c r="K10" s="116">
        <v>10</v>
      </c>
      <c r="L10" s="116">
        <v>11</v>
      </c>
      <c r="M10" s="115">
        <v>12</v>
      </c>
    </row>
    <row r="11" spans="1:13" ht="15" customHeight="1" x14ac:dyDescent="0.2">
      <c r="A11" s="262" t="s">
        <v>2</v>
      </c>
      <c r="B11" s="112">
        <v>30771297</v>
      </c>
      <c r="C11" s="113">
        <v>145391</v>
      </c>
      <c r="D11" s="113">
        <v>17825</v>
      </c>
      <c r="E11" s="256">
        <v>12.260043606550612</v>
      </c>
      <c r="F11" s="113">
        <v>31182</v>
      </c>
      <c r="G11" s="288">
        <v>21.446994655790249</v>
      </c>
      <c r="H11" s="112">
        <v>31373691</v>
      </c>
      <c r="I11" s="113">
        <v>163568</v>
      </c>
      <c r="J11" s="113">
        <v>22595</v>
      </c>
      <c r="K11" s="256">
        <v>13.81382666536242</v>
      </c>
      <c r="L11" s="113">
        <v>40213</v>
      </c>
      <c r="M11" s="259">
        <v>24.584882128533696</v>
      </c>
    </row>
    <row r="12" spans="1:13" ht="15" customHeight="1" x14ac:dyDescent="0.2">
      <c r="A12" s="263" t="s">
        <v>10</v>
      </c>
      <c r="B12" s="110">
        <v>5184918</v>
      </c>
      <c r="C12" s="111">
        <v>331282</v>
      </c>
      <c r="D12" s="111">
        <v>13364</v>
      </c>
      <c r="E12" s="257">
        <v>4.0340253922639926</v>
      </c>
      <c r="F12" s="111">
        <v>3772</v>
      </c>
      <c r="G12" s="289">
        <v>1.1386069874004625</v>
      </c>
      <c r="H12" s="110">
        <v>5308747</v>
      </c>
      <c r="I12" s="111">
        <v>353567</v>
      </c>
      <c r="J12" s="111">
        <v>15960</v>
      </c>
      <c r="K12" s="257">
        <v>4.5139959328783519</v>
      </c>
      <c r="L12" s="111">
        <v>4586</v>
      </c>
      <c r="M12" s="260">
        <v>1.2970667511391052</v>
      </c>
    </row>
    <row r="13" spans="1:13" ht="15" customHeight="1" x14ac:dyDescent="0.2">
      <c r="A13" s="263" t="s">
        <v>11</v>
      </c>
      <c r="B13" s="110">
        <v>806025</v>
      </c>
      <c r="C13" s="111">
        <v>133523</v>
      </c>
      <c r="D13" s="111">
        <v>41</v>
      </c>
      <c r="E13" s="257">
        <v>3.0706320259430958E-2</v>
      </c>
      <c r="F13" s="111">
        <v>5296</v>
      </c>
      <c r="G13" s="289">
        <v>3.9663578559499113</v>
      </c>
      <c r="H13" s="110">
        <v>816778</v>
      </c>
      <c r="I13" s="111">
        <v>140954</v>
      </c>
      <c r="J13" s="111">
        <v>45</v>
      </c>
      <c r="K13" s="257">
        <v>3.192530896604566E-2</v>
      </c>
      <c r="L13" s="111">
        <v>6864</v>
      </c>
      <c r="M13" s="260">
        <v>4.8696737942874986</v>
      </c>
    </row>
    <row r="14" spans="1:13" ht="15" customHeight="1" x14ac:dyDescent="0.2">
      <c r="A14" s="263" t="s">
        <v>12</v>
      </c>
      <c r="B14" s="110">
        <v>1530094</v>
      </c>
      <c r="C14" s="111">
        <v>105065</v>
      </c>
      <c r="D14" s="111">
        <v>3059</v>
      </c>
      <c r="E14" s="257">
        <v>2.9115309570266024</v>
      </c>
      <c r="F14" s="111">
        <v>3965</v>
      </c>
      <c r="G14" s="289">
        <v>3.7738542806833864</v>
      </c>
      <c r="H14" s="110">
        <v>1553509</v>
      </c>
      <c r="I14" s="111">
        <v>114692</v>
      </c>
      <c r="J14" s="111">
        <v>4721</v>
      </c>
      <c r="K14" s="257">
        <v>4.1162417605412758</v>
      </c>
      <c r="L14" s="111">
        <v>5266</v>
      </c>
      <c r="M14" s="260">
        <v>4.5914274753252187</v>
      </c>
    </row>
    <row r="15" spans="1:13" ht="15" customHeight="1" x14ac:dyDescent="0.2">
      <c r="A15" s="264" t="s">
        <v>108</v>
      </c>
      <c r="B15" s="110">
        <v>111902</v>
      </c>
      <c r="C15" s="111">
        <v>15448</v>
      </c>
      <c r="D15" s="111">
        <v>754</v>
      </c>
      <c r="E15" s="257">
        <v>4.8808907301916111</v>
      </c>
      <c r="F15" s="111">
        <v>111</v>
      </c>
      <c r="G15" s="289">
        <v>0.71853961677887102</v>
      </c>
      <c r="H15" s="110">
        <v>113350</v>
      </c>
      <c r="I15" s="111">
        <v>16790</v>
      </c>
      <c r="J15" s="111">
        <v>1154</v>
      </c>
      <c r="K15" s="257">
        <v>6.8731387730792139</v>
      </c>
      <c r="L15" s="111">
        <v>104</v>
      </c>
      <c r="M15" s="260">
        <v>0.6194163192376414</v>
      </c>
    </row>
    <row r="16" spans="1:13" ht="15" customHeight="1" x14ac:dyDescent="0.2">
      <c r="A16" s="264" t="s">
        <v>13</v>
      </c>
      <c r="B16" s="110">
        <v>191586</v>
      </c>
      <c r="C16" s="111">
        <v>24759</v>
      </c>
      <c r="D16" s="111">
        <v>372</v>
      </c>
      <c r="E16" s="257">
        <v>1.5024839452320369</v>
      </c>
      <c r="F16" s="111">
        <v>2400</v>
      </c>
      <c r="G16" s="289">
        <v>9.6934448079486248</v>
      </c>
      <c r="H16" s="110">
        <v>194387</v>
      </c>
      <c r="I16" s="111">
        <v>26722</v>
      </c>
      <c r="J16" s="111">
        <v>576</v>
      </c>
      <c r="K16" s="257">
        <v>2.1555272808921488</v>
      </c>
      <c r="L16" s="111">
        <v>3163</v>
      </c>
      <c r="M16" s="260">
        <v>11.83668887059352</v>
      </c>
    </row>
    <row r="17" spans="1:13" ht="15" customHeight="1" x14ac:dyDescent="0.2">
      <c r="A17" s="264" t="s">
        <v>14</v>
      </c>
      <c r="B17" s="110">
        <v>75681</v>
      </c>
      <c r="C17" s="111">
        <v>20759</v>
      </c>
      <c r="D17" s="111">
        <v>500</v>
      </c>
      <c r="E17" s="257">
        <v>2.4085938629028374</v>
      </c>
      <c r="F17" s="111">
        <v>36</v>
      </c>
      <c r="G17" s="289">
        <v>0.17341875812900429</v>
      </c>
      <c r="H17" s="110">
        <v>76534</v>
      </c>
      <c r="I17" s="111">
        <v>21846</v>
      </c>
      <c r="J17" s="111">
        <v>772</v>
      </c>
      <c r="K17" s="257">
        <v>3.5338277030119927</v>
      </c>
      <c r="L17" s="111">
        <v>52</v>
      </c>
      <c r="M17" s="260">
        <v>0.23802984528060056</v>
      </c>
    </row>
    <row r="18" spans="1:13" ht="15" customHeight="1" x14ac:dyDescent="0.2">
      <c r="A18" s="264" t="s">
        <v>15</v>
      </c>
      <c r="B18" s="110">
        <v>79426</v>
      </c>
      <c r="C18" s="111">
        <v>12160</v>
      </c>
      <c r="D18" s="111">
        <v>726</v>
      </c>
      <c r="E18" s="257">
        <v>5.9703947368421053</v>
      </c>
      <c r="F18" s="111">
        <v>16</v>
      </c>
      <c r="G18" s="289">
        <v>0.13157894736842105</v>
      </c>
      <c r="H18" s="110">
        <v>80277</v>
      </c>
      <c r="I18" s="111">
        <v>13002</v>
      </c>
      <c r="J18" s="111">
        <v>1046</v>
      </c>
      <c r="K18" s="257">
        <v>8.0449161667435778</v>
      </c>
      <c r="L18" s="111">
        <v>48</v>
      </c>
      <c r="M18" s="260">
        <v>0.36917397323488693</v>
      </c>
    </row>
    <row r="19" spans="1:13" ht="15" customHeight="1" x14ac:dyDescent="0.2">
      <c r="A19" s="264" t="s">
        <v>16</v>
      </c>
      <c r="B19" s="180">
        <v>109544</v>
      </c>
      <c r="C19" s="179">
        <v>26222</v>
      </c>
      <c r="D19" s="179">
        <v>69</v>
      </c>
      <c r="E19" s="258">
        <v>0.26313782320189155</v>
      </c>
      <c r="F19" s="179">
        <v>53</v>
      </c>
      <c r="G19" s="290">
        <v>0.20212035695217756</v>
      </c>
      <c r="H19" s="180">
        <v>110453</v>
      </c>
      <c r="I19" s="179">
        <v>27155</v>
      </c>
      <c r="J19" s="179">
        <v>147</v>
      </c>
      <c r="K19" s="258">
        <v>0.54133677039219297</v>
      </c>
      <c r="L19" s="179">
        <v>115</v>
      </c>
      <c r="M19" s="261">
        <v>0.42349475234763395</v>
      </c>
    </row>
    <row r="20" spans="1:13" ht="11.25" customHeight="1" x14ac:dyDescent="0.2">
      <c r="A20" s="109" t="s">
        <v>370</v>
      </c>
      <c r="B20" s="265"/>
      <c r="C20" s="265"/>
      <c r="D20" s="265"/>
      <c r="E20" s="265"/>
      <c r="F20" s="265"/>
      <c r="G20" s="265"/>
      <c r="H20" s="265"/>
      <c r="I20" s="265"/>
      <c r="J20" s="265"/>
      <c r="K20" s="265"/>
      <c r="L20" s="287"/>
      <c r="M20" s="287" t="s">
        <v>18</v>
      </c>
    </row>
    <row r="21" spans="1:13" ht="11.25" customHeight="1" x14ac:dyDescent="0.2">
      <c r="L21" s="108"/>
    </row>
    <row r="22" spans="1:13" ht="11.25" customHeight="1" x14ac:dyDescent="0.2">
      <c r="E22" s="105"/>
      <c r="G22" s="105"/>
      <c r="K22" s="105"/>
      <c r="L22" s="108"/>
      <c r="M22" s="105"/>
    </row>
    <row r="23" spans="1:13" ht="11.25" customHeight="1" x14ac:dyDescent="0.2">
      <c r="E23" s="105"/>
      <c r="G23" s="105"/>
      <c r="K23" s="105"/>
      <c r="L23" s="108"/>
      <c r="M23" s="105"/>
    </row>
    <row r="24" spans="1:13" ht="11.25" customHeight="1" x14ac:dyDescent="0.2">
      <c r="E24" s="105"/>
      <c r="G24" s="105"/>
      <c r="K24" s="105"/>
      <c r="L24" s="108"/>
      <c r="M24" s="105"/>
    </row>
    <row r="25" spans="1:13" ht="11.25" customHeight="1" x14ac:dyDescent="0.2">
      <c r="E25" s="105"/>
      <c r="G25" s="105"/>
      <c r="K25" s="105"/>
      <c r="L25" s="108"/>
      <c r="M25" s="105"/>
    </row>
    <row r="26" spans="1:13" ht="11.25" customHeight="1" x14ac:dyDescent="0.2">
      <c r="E26" s="105"/>
      <c r="G26" s="105"/>
      <c r="K26" s="105"/>
      <c r="L26" s="108"/>
      <c r="M26" s="105"/>
    </row>
    <row r="27" spans="1:13" ht="11.25" customHeight="1" x14ac:dyDescent="0.2">
      <c r="E27" s="105"/>
      <c r="G27" s="105"/>
      <c r="K27" s="105"/>
      <c r="L27" s="108"/>
      <c r="M27" s="105"/>
    </row>
    <row r="28" spans="1:13" x14ac:dyDescent="0.2">
      <c r="E28" s="105"/>
      <c r="G28" s="105"/>
      <c r="K28" s="105"/>
      <c r="M28" s="105"/>
    </row>
    <row r="29" spans="1:13" ht="11.25" customHeight="1" x14ac:dyDescent="0.2">
      <c r="A29" s="107"/>
      <c r="B29" s="106"/>
      <c r="C29" s="106"/>
      <c r="D29" s="106"/>
      <c r="E29" s="105"/>
      <c r="F29" s="106"/>
      <c r="G29" s="105"/>
      <c r="H29" s="106"/>
      <c r="I29" s="106"/>
      <c r="J29" s="106"/>
      <c r="K29" s="105"/>
      <c r="L29" s="106"/>
      <c r="M29" s="105"/>
    </row>
    <row r="30" spans="1:13" x14ac:dyDescent="0.2">
      <c r="E30" s="105"/>
      <c r="G30" s="105"/>
      <c r="K30" s="105"/>
      <c r="M30" s="105"/>
    </row>
    <row r="31" spans="1:13" x14ac:dyDescent="0.2">
      <c r="E31" s="105"/>
    </row>
    <row r="32" spans="1:13" x14ac:dyDescent="0.2">
      <c r="E32" s="105"/>
    </row>
    <row r="33" spans="5:5" x14ac:dyDescent="0.2">
      <c r="E33" s="105"/>
    </row>
    <row r="34" spans="5:5" x14ac:dyDescent="0.2">
      <c r="E34" s="105"/>
    </row>
  </sheetData>
  <mergeCells count="10">
    <mergeCell ref="A3:K3"/>
    <mergeCell ref="J8:M8"/>
    <mergeCell ref="H7:M7"/>
    <mergeCell ref="B7:G7"/>
    <mergeCell ref="A7:A10"/>
    <mergeCell ref="B8:B9"/>
    <mergeCell ref="C8:C9"/>
    <mergeCell ref="D8:G8"/>
    <mergeCell ref="H8:H9"/>
    <mergeCell ref="I8:I9"/>
  </mergeCells>
  <printOptions horizontalCentered="1"/>
  <pageMargins left="0.70866141732283472" right="0.39370078740157483" top="0.39370078740157483" bottom="0.39370078740157483" header="0.51181102362204722" footer="0.51181102362204722"/>
  <pageSetup paperSize="9"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J33"/>
  <sheetViews>
    <sheetView showGridLines="0" zoomScaleNormal="100" workbookViewId="0"/>
  </sheetViews>
  <sheetFormatPr baseColWidth="10" defaultRowHeight="14.25" x14ac:dyDescent="0.2"/>
  <sheetData>
    <row r="1" spans="1:10" ht="33.75" customHeight="1" x14ac:dyDescent="0.2">
      <c r="A1" s="7"/>
      <c r="B1" s="7"/>
      <c r="C1" s="7"/>
      <c r="D1" s="7"/>
      <c r="E1" s="7"/>
      <c r="F1" s="7"/>
      <c r="G1" s="7"/>
      <c r="H1" s="7"/>
      <c r="I1" s="7"/>
      <c r="J1" s="119" t="s">
        <v>122</v>
      </c>
    </row>
    <row r="3" spans="1:10" x14ac:dyDescent="0.2">
      <c r="A3" s="391" t="s">
        <v>327</v>
      </c>
      <c r="B3" s="410"/>
      <c r="C3" s="410"/>
      <c r="D3" s="410"/>
      <c r="E3" s="410"/>
      <c r="F3" s="410"/>
      <c r="G3" s="410"/>
      <c r="H3" s="410"/>
      <c r="I3" s="410"/>
      <c r="J3" s="410"/>
    </row>
    <row r="4" spans="1:10" s="181" customFormat="1" ht="11.25" customHeight="1" x14ac:dyDescent="0.2">
      <c r="A4" s="10" t="s">
        <v>163</v>
      </c>
      <c r="B4" s="1"/>
      <c r="C4" s="1"/>
      <c r="D4" s="1"/>
      <c r="E4" s="1"/>
      <c r="F4" s="1"/>
      <c r="G4" s="1"/>
      <c r="H4" s="1"/>
      <c r="I4" s="1"/>
      <c r="J4" s="1"/>
    </row>
    <row r="5" spans="1:10" s="181" customFormat="1" ht="11.25" customHeight="1" x14ac:dyDescent="0.2">
      <c r="A5" s="291" t="s">
        <v>374</v>
      </c>
      <c r="B5" s="1"/>
      <c r="C5" s="1"/>
      <c r="D5" s="1"/>
      <c r="E5" s="101"/>
      <c r="F5" s="1"/>
      <c r="G5" s="1"/>
      <c r="H5" s="1"/>
      <c r="I5" s="1"/>
      <c r="J5" s="1"/>
    </row>
    <row r="33" spans="1:10" x14ac:dyDescent="0.2">
      <c r="A33" s="413" t="s">
        <v>370</v>
      </c>
      <c r="B33" s="413"/>
      <c r="C33" s="413"/>
      <c r="D33" s="413"/>
      <c r="J33" s="103" t="s">
        <v>18</v>
      </c>
    </row>
  </sheetData>
  <mergeCells count="2">
    <mergeCell ref="A3:J3"/>
    <mergeCell ref="A33:D33"/>
  </mergeCells>
  <pageMargins left="0.70866141732283472" right="0.70866141732283472" top="0.78740157480314965" bottom="0.78740157480314965"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J33"/>
  <sheetViews>
    <sheetView showGridLines="0" zoomScaleNormal="100" workbookViewId="0"/>
  </sheetViews>
  <sheetFormatPr baseColWidth="10" defaultRowHeight="14.25" x14ac:dyDescent="0.2"/>
  <sheetData>
    <row r="1" spans="1:10" ht="33.75" customHeight="1" x14ac:dyDescent="0.2">
      <c r="A1" s="7"/>
      <c r="B1" s="7"/>
      <c r="C1" s="7"/>
      <c r="D1" s="7"/>
      <c r="E1" s="7"/>
      <c r="F1" s="7"/>
      <c r="G1" s="7"/>
      <c r="H1" s="7"/>
      <c r="I1" s="7"/>
      <c r="J1" s="119" t="s">
        <v>122</v>
      </c>
    </row>
    <row r="3" spans="1:10" x14ac:dyDescent="0.2">
      <c r="A3" s="391" t="s">
        <v>328</v>
      </c>
      <c r="B3" s="410"/>
      <c r="C3" s="410"/>
      <c r="D3" s="410"/>
      <c r="E3" s="410"/>
      <c r="F3" s="410"/>
      <c r="G3" s="410"/>
      <c r="H3" s="410"/>
      <c r="I3" s="410"/>
      <c r="J3" s="410"/>
    </row>
    <row r="4" spans="1:10" ht="11.25" customHeight="1" x14ac:dyDescent="0.2">
      <c r="A4" s="10" t="s">
        <v>163</v>
      </c>
      <c r="B4" s="1"/>
      <c r="C4" s="1"/>
      <c r="D4" s="1"/>
      <c r="E4" s="1"/>
      <c r="F4" s="1"/>
      <c r="G4" s="1"/>
      <c r="H4" s="1"/>
      <c r="I4" s="1"/>
      <c r="J4" s="1"/>
    </row>
    <row r="5" spans="1:10" ht="11.25" customHeight="1" x14ac:dyDescent="0.2">
      <c r="A5" s="291" t="s">
        <v>374</v>
      </c>
      <c r="B5" s="1"/>
      <c r="C5" s="1"/>
      <c r="D5" s="1"/>
      <c r="E5" s="101"/>
      <c r="F5" s="1"/>
      <c r="G5" s="1"/>
      <c r="H5" s="1"/>
      <c r="I5" s="1"/>
      <c r="J5" s="1"/>
    </row>
    <row r="6" spans="1:10" x14ac:dyDescent="0.2">
      <c r="A6" s="181"/>
      <c r="B6" s="181"/>
      <c r="C6" s="181"/>
    </row>
    <row r="7" spans="1:10" x14ac:dyDescent="0.2">
      <c r="A7" s="181"/>
      <c r="B7" s="181"/>
      <c r="C7" s="181"/>
    </row>
    <row r="33" spans="1:10" x14ac:dyDescent="0.2">
      <c r="A33" s="413" t="s">
        <v>370</v>
      </c>
      <c r="B33" s="413"/>
      <c r="C33" s="413"/>
      <c r="D33" s="413"/>
      <c r="J33" s="103" t="s">
        <v>18</v>
      </c>
    </row>
  </sheetData>
  <mergeCells count="2">
    <mergeCell ref="A3:J3"/>
    <mergeCell ref="A33:D33"/>
  </mergeCells>
  <pageMargins left="0.70866141732283472" right="0.70866141732283472" top="0.78740157480314965" bottom="0.78740157480314965"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81"/>
  <sheetViews>
    <sheetView showGridLines="0" zoomScaleNormal="100" workbookViewId="0"/>
  </sheetViews>
  <sheetFormatPr baseColWidth="10" defaultRowHeight="12.75" x14ac:dyDescent="0.2"/>
  <cols>
    <col min="1" max="1" width="5.5" style="298" customWidth="1"/>
    <col min="2" max="6" width="11.125" style="298" customWidth="1"/>
    <col min="7" max="7" width="10.875" style="298" customWidth="1"/>
    <col min="8" max="8" width="11.375" style="298" customWidth="1"/>
    <col min="9" max="256" width="11" style="298"/>
    <col min="257" max="257" width="5.5" style="298" customWidth="1"/>
    <col min="258" max="262" width="11.125" style="298" customWidth="1"/>
    <col min="263" max="263" width="10.875" style="298" customWidth="1"/>
    <col min="264" max="264" width="11.375" style="298" customWidth="1"/>
    <col min="265" max="512" width="11" style="298"/>
    <col min="513" max="513" width="5.5" style="298" customWidth="1"/>
    <col min="514" max="518" width="11.125" style="298" customWidth="1"/>
    <col min="519" max="519" width="10.875" style="298" customWidth="1"/>
    <col min="520" max="520" width="11.375" style="298" customWidth="1"/>
    <col min="521" max="768" width="11" style="298"/>
    <col min="769" max="769" width="5.5" style="298" customWidth="1"/>
    <col min="770" max="774" width="11.125" style="298" customWidth="1"/>
    <col min="775" max="775" width="10.875" style="298" customWidth="1"/>
    <col min="776" max="776" width="11.375" style="298" customWidth="1"/>
    <col min="777" max="1024" width="11" style="298"/>
    <col min="1025" max="1025" width="5.5" style="298" customWidth="1"/>
    <col min="1026" max="1030" width="11.125" style="298" customWidth="1"/>
    <col min="1031" max="1031" width="10.875" style="298" customWidth="1"/>
    <col min="1032" max="1032" width="11.375" style="298" customWidth="1"/>
    <col min="1033" max="1280" width="11" style="298"/>
    <col min="1281" max="1281" width="5.5" style="298" customWidth="1"/>
    <col min="1282" max="1286" width="11.125" style="298" customWidth="1"/>
    <col min="1287" max="1287" width="10.875" style="298" customWidth="1"/>
    <col min="1288" max="1288" width="11.375" style="298" customWidth="1"/>
    <col min="1289" max="1536" width="11" style="298"/>
    <col min="1537" max="1537" width="5.5" style="298" customWidth="1"/>
    <col min="1538" max="1542" width="11.125" style="298" customWidth="1"/>
    <col min="1543" max="1543" width="10.875" style="298" customWidth="1"/>
    <col min="1544" max="1544" width="11.375" style="298" customWidth="1"/>
    <col min="1545" max="1792" width="11" style="298"/>
    <col min="1793" max="1793" width="5.5" style="298" customWidth="1"/>
    <col min="1794" max="1798" width="11.125" style="298" customWidth="1"/>
    <col min="1799" max="1799" width="10.875" style="298" customWidth="1"/>
    <col min="1800" max="1800" width="11.375" style="298" customWidth="1"/>
    <col min="1801" max="2048" width="11" style="298"/>
    <col min="2049" max="2049" width="5.5" style="298" customWidth="1"/>
    <col min="2050" max="2054" width="11.125" style="298" customWidth="1"/>
    <col min="2055" max="2055" width="10.875" style="298" customWidth="1"/>
    <col min="2056" max="2056" width="11.375" style="298" customWidth="1"/>
    <col min="2057" max="2304" width="11" style="298"/>
    <col min="2305" max="2305" width="5.5" style="298" customWidth="1"/>
    <col min="2306" max="2310" width="11.125" style="298" customWidth="1"/>
    <col min="2311" max="2311" width="10.875" style="298" customWidth="1"/>
    <col min="2312" max="2312" width="11.375" style="298" customWidth="1"/>
    <col min="2313" max="2560" width="11" style="298"/>
    <col min="2561" max="2561" width="5.5" style="298" customWidth="1"/>
    <col min="2562" max="2566" width="11.125" style="298" customWidth="1"/>
    <col min="2567" max="2567" width="10.875" style="298" customWidth="1"/>
    <col min="2568" max="2568" width="11.375" style="298" customWidth="1"/>
    <col min="2569" max="2816" width="11" style="298"/>
    <col min="2817" max="2817" width="5.5" style="298" customWidth="1"/>
    <col min="2818" max="2822" width="11.125" style="298" customWidth="1"/>
    <col min="2823" max="2823" width="10.875" style="298" customWidth="1"/>
    <col min="2824" max="2824" width="11.375" style="298" customWidth="1"/>
    <col min="2825" max="3072" width="11" style="298"/>
    <col min="3073" max="3073" width="5.5" style="298" customWidth="1"/>
    <col min="3074" max="3078" width="11.125" style="298" customWidth="1"/>
    <col min="3079" max="3079" width="10.875" style="298" customWidth="1"/>
    <col min="3080" max="3080" width="11.375" style="298" customWidth="1"/>
    <col min="3081" max="3328" width="11" style="298"/>
    <col min="3329" max="3329" width="5.5" style="298" customWidth="1"/>
    <col min="3330" max="3334" width="11.125" style="298" customWidth="1"/>
    <col min="3335" max="3335" width="10.875" style="298" customWidth="1"/>
    <col min="3336" max="3336" width="11.375" style="298" customWidth="1"/>
    <col min="3337" max="3584" width="11" style="298"/>
    <col min="3585" max="3585" width="5.5" style="298" customWidth="1"/>
    <col min="3586" max="3590" width="11.125" style="298" customWidth="1"/>
    <col min="3591" max="3591" width="10.875" style="298" customWidth="1"/>
    <col min="3592" max="3592" width="11.375" style="298" customWidth="1"/>
    <col min="3593" max="3840" width="11" style="298"/>
    <col min="3841" max="3841" width="5.5" style="298" customWidth="1"/>
    <col min="3842" max="3846" width="11.125" style="298" customWidth="1"/>
    <col min="3847" max="3847" width="10.875" style="298" customWidth="1"/>
    <col min="3848" max="3848" width="11.375" style="298" customWidth="1"/>
    <col min="3849" max="4096" width="11" style="298"/>
    <col min="4097" max="4097" width="5.5" style="298" customWidth="1"/>
    <col min="4098" max="4102" width="11.125" style="298" customWidth="1"/>
    <col min="4103" max="4103" width="10.875" style="298" customWidth="1"/>
    <col min="4104" max="4104" width="11.375" style="298" customWidth="1"/>
    <col min="4105" max="4352" width="11" style="298"/>
    <col min="4353" max="4353" width="5.5" style="298" customWidth="1"/>
    <col min="4354" max="4358" width="11.125" style="298" customWidth="1"/>
    <col min="4359" max="4359" width="10.875" style="298" customWidth="1"/>
    <col min="4360" max="4360" width="11.375" style="298" customWidth="1"/>
    <col min="4361" max="4608" width="11" style="298"/>
    <col min="4609" max="4609" width="5.5" style="298" customWidth="1"/>
    <col min="4610" max="4614" width="11.125" style="298" customWidth="1"/>
    <col min="4615" max="4615" width="10.875" style="298" customWidth="1"/>
    <col min="4616" max="4616" width="11.375" style="298" customWidth="1"/>
    <col min="4617" max="4864" width="11" style="298"/>
    <col min="4865" max="4865" width="5.5" style="298" customWidth="1"/>
    <col min="4866" max="4870" width="11.125" style="298" customWidth="1"/>
    <col min="4871" max="4871" width="10.875" style="298" customWidth="1"/>
    <col min="4872" max="4872" width="11.375" style="298" customWidth="1"/>
    <col min="4873" max="5120" width="11" style="298"/>
    <col min="5121" max="5121" width="5.5" style="298" customWidth="1"/>
    <col min="5122" max="5126" width="11.125" style="298" customWidth="1"/>
    <col min="5127" max="5127" width="10.875" style="298" customWidth="1"/>
    <col min="5128" max="5128" width="11.375" style="298" customWidth="1"/>
    <col min="5129" max="5376" width="11" style="298"/>
    <col min="5377" max="5377" width="5.5" style="298" customWidth="1"/>
    <col min="5378" max="5382" width="11.125" style="298" customWidth="1"/>
    <col min="5383" max="5383" width="10.875" style="298" customWidth="1"/>
    <col min="5384" max="5384" width="11.375" style="298" customWidth="1"/>
    <col min="5385" max="5632" width="11" style="298"/>
    <col min="5633" max="5633" width="5.5" style="298" customWidth="1"/>
    <col min="5634" max="5638" width="11.125" style="298" customWidth="1"/>
    <col min="5639" max="5639" width="10.875" style="298" customWidth="1"/>
    <col min="5640" max="5640" width="11.375" style="298" customWidth="1"/>
    <col min="5641" max="5888" width="11" style="298"/>
    <col min="5889" max="5889" width="5.5" style="298" customWidth="1"/>
    <col min="5890" max="5894" width="11.125" style="298" customWidth="1"/>
    <col min="5895" max="5895" width="10.875" style="298" customWidth="1"/>
    <col min="5896" max="5896" width="11.375" style="298" customWidth="1"/>
    <col min="5897" max="6144" width="11" style="298"/>
    <col min="6145" max="6145" width="5.5" style="298" customWidth="1"/>
    <col min="6146" max="6150" width="11.125" style="298" customWidth="1"/>
    <col min="6151" max="6151" width="10.875" style="298" customWidth="1"/>
    <col min="6152" max="6152" width="11.375" style="298" customWidth="1"/>
    <col min="6153" max="6400" width="11" style="298"/>
    <col min="6401" max="6401" width="5.5" style="298" customWidth="1"/>
    <col min="6402" max="6406" width="11.125" style="298" customWidth="1"/>
    <col min="6407" max="6407" width="10.875" style="298" customWidth="1"/>
    <col min="6408" max="6408" width="11.375" style="298" customWidth="1"/>
    <col min="6409" max="6656" width="11" style="298"/>
    <col min="6657" max="6657" width="5.5" style="298" customWidth="1"/>
    <col min="6658" max="6662" width="11.125" style="298" customWidth="1"/>
    <col min="6663" max="6663" width="10.875" style="298" customWidth="1"/>
    <col min="6664" max="6664" width="11.375" style="298" customWidth="1"/>
    <col min="6665" max="6912" width="11" style="298"/>
    <col min="6913" max="6913" width="5.5" style="298" customWidth="1"/>
    <col min="6914" max="6918" width="11.125" style="298" customWidth="1"/>
    <col min="6919" max="6919" width="10.875" style="298" customWidth="1"/>
    <col min="6920" max="6920" width="11.375" style="298" customWidth="1"/>
    <col min="6921" max="7168" width="11" style="298"/>
    <col min="7169" max="7169" width="5.5" style="298" customWidth="1"/>
    <col min="7170" max="7174" width="11.125" style="298" customWidth="1"/>
    <col min="7175" max="7175" width="10.875" style="298" customWidth="1"/>
    <col min="7176" max="7176" width="11.375" style="298" customWidth="1"/>
    <col min="7177" max="7424" width="11" style="298"/>
    <col min="7425" max="7425" width="5.5" style="298" customWidth="1"/>
    <col min="7426" max="7430" width="11.125" style="298" customWidth="1"/>
    <col min="7431" max="7431" width="10.875" style="298" customWidth="1"/>
    <col min="7432" max="7432" width="11.375" style="298" customWidth="1"/>
    <col min="7433" max="7680" width="11" style="298"/>
    <col min="7681" max="7681" width="5.5" style="298" customWidth="1"/>
    <col min="7682" max="7686" width="11.125" style="298" customWidth="1"/>
    <col min="7687" max="7687" width="10.875" style="298" customWidth="1"/>
    <col min="7688" max="7688" width="11.375" style="298" customWidth="1"/>
    <col min="7689" max="7936" width="11" style="298"/>
    <col min="7937" max="7937" width="5.5" style="298" customWidth="1"/>
    <col min="7938" max="7942" width="11.125" style="298" customWidth="1"/>
    <col min="7943" max="7943" width="10.875" style="298" customWidth="1"/>
    <col min="7944" max="7944" width="11.375" style="298" customWidth="1"/>
    <col min="7945" max="8192" width="11" style="298"/>
    <col min="8193" max="8193" width="5.5" style="298" customWidth="1"/>
    <col min="8194" max="8198" width="11.125" style="298" customWidth="1"/>
    <col min="8199" max="8199" width="10.875" style="298" customWidth="1"/>
    <col min="8200" max="8200" width="11.375" style="298" customWidth="1"/>
    <col min="8201" max="8448" width="11" style="298"/>
    <col min="8449" max="8449" width="5.5" style="298" customWidth="1"/>
    <col min="8450" max="8454" width="11.125" style="298" customWidth="1"/>
    <col min="8455" max="8455" width="10.875" style="298" customWidth="1"/>
    <col min="8456" max="8456" width="11.375" style="298" customWidth="1"/>
    <col min="8457" max="8704" width="11" style="298"/>
    <col min="8705" max="8705" width="5.5" style="298" customWidth="1"/>
    <col min="8706" max="8710" width="11.125" style="298" customWidth="1"/>
    <col min="8711" max="8711" width="10.875" style="298" customWidth="1"/>
    <col min="8712" max="8712" width="11.375" style="298" customWidth="1"/>
    <col min="8713" max="8960" width="11" style="298"/>
    <col min="8961" max="8961" width="5.5" style="298" customWidth="1"/>
    <col min="8962" max="8966" width="11.125" style="298" customWidth="1"/>
    <col min="8967" max="8967" width="10.875" style="298" customWidth="1"/>
    <col min="8968" max="8968" width="11.375" style="298" customWidth="1"/>
    <col min="8969" max="9216" width="11" style="298"/>
    <col min="9217" max="9217" width="5.5" style="298" customWidth="1"/>
    <col min="9218" max="9222" width="11.125" style="298" customWidth="1"/>
    <col min="9223" max="9223" width="10.875" style="298" customWidth="1"/>
    <col min="9224" max="9224" width="11.375" style="298" customWidth="1"/>
    <col min="9225" max="9472" width="11" style="298"/>
    <col min="9473" max="9473" width="5.5" style="298" customWidth="1"/>
    <col min="9474" max="9478" width="11.125" style="298" customWidth="1"/>
    <col min="9479" max="9479" width="10.875" style="298" customWidth="1"/>
    <col min="9480" max="9480" width="11.375" style="298" customWidth="1"/>
    <col min="9481" max="9728" width="11" style="298"/>
    <col min="9729" max="9729" width="5.5" style="298" customWidth="1"/>
    <col min="9730" max="9734" width="11.125" style="298" customWidth="1"/>
    <col min="9735" max="9735" width="10.875" style="298" customWidth="1"/>
    <col min="9736" max="9736" width="11.375" style="298" customWidth="1"/>
    <col min="9737" max="9984" width="11" style="298"/>
    <col min="9985" max="9985" width="5.5" style="298" customWidth="1"/>
    <col min="9986" max="9990" width="11.125" style="298" customWidth="1"/>
    <col min="9991" max="9991" width="10.875" style="298" customWidth="1"/>
    <col min="9992" max="9992" width="11.375" style="298" customWidth="1"/>
    <col min="9993" max="10240" width="11" style="298"/>
    <col min="10241" max="10241" width="5.5" style="298" customWidth="1"/>
    <col min="10242" max="10246" width="11.125" style="298" customWidth="1"/>
    <col min="10247" max="10247" width="10.875" style="298" customWidth="1"/>
    <col min="10248" max="10248" width="11.375" style="298" customWidth="1"/>
    <col min="10249" max="10496" width="11" style="298"/>
    <col min="10497" max="10497" width="5.5" style="298" customWidth="1"/>
    <col min="10498" max="10502" width="11.125" style="298" customWidth="1"/>
    <col min="10503" max="10503" width="10.875" style="298" customWidth="1"/>
    <col min="10504" max="10504" width="11.375" style="298" customWidth="1"/>
    <col min="10505" max="10752" width="11" style="298"/>
    <col min="10753" max="10753" width="5.5" style="298" customWidth="1"/>
    <col min="10754" max="10758" width="11.125" style="298" customWidth="1"/>
    <col min="10759" max="10759" width="10.875" style="298" customWidth="1"/>
    <col min="10760" max="10760" width="11.375" style="298" customWidth="1"/>
    <col min="10761" max="11008" width="11" style="298"/>
    <col min="11009" max="11009" width="5.5" style="298" customWidth="1"/>
    <col min="11010" max="11014" width="11.125" style="298" customWidth="1"/>
    <col min="11015" max="11015" width="10.875" style="298" customWidth="1"/>
    <col min="11016" max="11016" width="11.375" style="298" customWidth="1"/>
    <col min="11017" max="11264" width="11" style="298"/>
    <col min="11265" max="11265" width="5.5" style="298" customWidth="1"/>
    <col min="11266" max="11270" width="11.125" style="298" customWidth="1"/>
    <col min="11271" max="11271" width="10.875" style="298" customWidth="1"/>
    <col min="11272" max="11272" width="11.375" style="298" customWidth="1"/>
    <col min="11273" max="11520" width="11" style="298"/>
    <col min="11521" max="11521" width="5.5" style="298" customWidth="1"/>
    <col min="11522" max="11526" width="11.125" style="298" customWidth="1"/>
    <col min="11527" max="11527" width="10.875" style="298" customWidth="1"/>
    <col min="11528" max="11528" width="11.375" style="298" customWidth="1"/>
    <col min="11529" max="11776" width="11" style="298"/>
    <col min="11777" max="11777" width="5.5" style="298" customWidth="1"/>
    <col min="11778" max="11782" width="11.125" style="298" customWidth="1"/>
    <col min="11783" max="11783" width="10.875" style="298" customWidth="1"/>
    <col min="11784" max="11784" width="11.375" style="298" customWidth="1"/>
    <col min="11785" max="12032" width="11" style="298"/>
    <col min="12033" max="12033" width="5.5" style="298" customWidth="1"/>
    <col min="12034" max="12038" width="11.125" style="298" customWidth="1"/>
    <col min="12039" max="12039" width="10.875" style="298" customWidth="1"/>
    <col min="12040" max="12040" width="11.375" style="298" customWidth="1"/>
    <col min="12041" max="12288" width="11" style="298"/>
    <col min="12289" max="12289" width="5.5" style="298" customWidth="1"/>
    <col min="12290" max="12294" width="11.125" style="298" customWidth="1"/>
    <col min="12295" max="12295" width="10.875" style="298" customWidth="1"/>
    <col min="12296" max="12296" width="11.375" style="298" customWidth="1"/>
    <col min="12297" max="12544" width="11" style="298"/>
    <col min="12545" max="12545" width="5.5" style="298" customWidth="1"/>
    <col min="12546" max="12550" width="11.125" style="298" customWidth="1"/>
    <col min="12551" max="12551" width="10.875" style="298" customWidth="1"/>
    <col min="12552" max="12552" width="11.375" style="298" customWidth="1"/>
    <col min="12553" max="12800" width="11" style="298"/>
    <col min="12801" max="12801" width="5.5" style="298" customWidth="1"/>
    <col min="12802" max="12806" width="11.125" style="298" customWidth="1"/>
    <col min="12807" max="12807" width="10.875" style="298" customWidth="1"/>
    <col min="12808" max="12808" width="11.375" style="298" customWidth="1"/>
    <col min="12809" max="13056" width="11" style="298"/>
    <col min="13057" max="13057" width="5.5" style="298" customWidth="1"/>
    <col min="13058" max="13062" width="11.125" style="298" customWidth="1"/>
    <col min="13063" max="13063" width="10.875" style="298" customWidth="1"/>
    <col min="13064" max="13064" width="11.375" style="298" customWidth="1"/>
    <col min="13065" max="13312" width="11" style="298"/>
    <col min="13313" max="13313" width="5.5" style="298" customWidth="1"/>
    <col min="13314" max="13318" width="11.125" style="298" customWidth="1"/>
    <col min="13319" max="13319" width="10.875" style="298" customWidth="1"/>
    <col min="13320" max="13320" width="11.375" style="298" customWidth="1"/>
    <col min="13321" max="13568" width="11" style="298"/>
    <col min="13569" max="13569" width="5.5" style="298" customWidth="1"/>
    <col min="13570" max="13574" width="11.125" style="298" customWidth="1"/>
    <col min="13575" max="13575" width="10.875" style="298" customWidth="1"/>
    <col min="13576" max="13576" width="11.375" style="298" customWidth="1"/>
    <col min="13577" max="13824" width="11" style="298"/>
    <col min="13825" max="13825" width="5.5" style="298" customWidth="1"/>
    <col min="13826" max="13830" width="11.125" style="298" customWidth="1"/>
    <col min="13831" max="13831" width="10.875" style="298" customWidth="1"/>
    <col min="13832" max="13832" width="11.375" style="298" customWidth="1"/>
    <col min="13833" max="14080" width="11" style="298"/>
    <col min="14081" max="14081" width="5.5" style="298" customWidth="1"/>
    <col min="14082" max="14086" width="11.125" style="298" customWidth="1"/>
    <col min="14087" max="14087" width="10.875" style="298" customWidth="1"/>
    <col min="14088" max="14088" width="11.375" style="298" customWidth="1"/>
    <col min="14089" max="14336" width="11" style="298"/>
    <col min="14337" max="14337" width="5.5" style="298" customWidth="1"/>
    <col min="14338" max="14342" width="11.125" style="298" customWidth="1"/>
    <col min="14343" max="14343" width="10.875" style="298" customWidth="1"/>
    <col min="14344" max="14344" width="11.375" style="298" customWidth="1"/>
    <col min="14345" max="14592" width="11" style="298"/>
    <col min="14593" max="14593" width="5.5" style="298" customWidth="1"/>
    <col min="14594" max="14598" width="11.125" style="298" customWidth="1"/>
    <col min="14599" max="14599" width="10.875" style="298" customWidth="1"/>
    <col min="14600" max="14600" width="11.375" style="298" customWidth="1"/>
    <col min="14601" max="14848" width="11" style="298"/>
    <col min="14849" max="14849" width="5.5" style="298" customWidth="1"/>
    <col min="14850" max="14854" width="11.125" style="298" customWidth="1"/>
    <col min="14855" max="14855" width="10.875" style="298" customWidth="1"/>
    <col min="14856" max="14856" width="11.375" style="298" customWidth="1"/>
    <col min="14857" max="15104" width="11" style="298"/>
    <col min="15105" max="15105" width="5.5" style="298" customWidth="1"/>
    <col min="15106" max="15110" width="11.125" style="298" customWidth="1"/>
    <col min="15111" max="15111" width="10.875" style="298" customWidth="1"/>
    <col min="15112" max="15112" width="11.375" style="298" customWidth="1"/>
    <col min="15113" max="15360" width="11" style="298"/>
    <col min="15361" max="15361" width="5.5" style="298" customWidth="1"/>
    <col min="15362" max="15366" width="11.125" style="298" customWidth="1"/>
    <col min="15367" max="15367" width="10.875" style="298" customWidth="1"/>
    <col min="15368" max="15368" width="11.375" style="298" customWidth="1"/>
    <col min="15369" max="15616" width="11" style="298"/>
    <col min="15617" max="15617" width="5.5" style="298" customWidth="1"/>
    <col min="15618" max="15622" width="11.125" style="298" customWidth="1"/>
    <col min="15623" max="15623" width="10.875" style="298" customWidth="1"/>
    <col min="15624" max="15624" width="11.375" style="298" customWidth="1"/>
    <col min="15625" max="15872" width="11" style="298"/>
    <col min="15873" max="15873" width="5.5" style="298" customWidth="1"/>
    <col min="15874" max="15878" width="11.125" style="298" customWidth="1"/>
    <col min="15879" max="15879" width="10.875" style="298" customWidth="1"/>
    <col min="15880" max="15880" width="11.375" style="298" customWidth="1"/>
    <col min="15881" max="16128" width="11" style="298"/>
    <col min="16129" max="16129" width="5.5" style="298" customWidth="1"/>
    <col min="16130" max="16134" width="11.125" style="298" customWidth="1"/>
    <col min="16135" max="16135" width="10.875" style="298" customWidth="1"/>
    <col min="16136" max="16136" width="11.375" style="298" customWidth="1"/>
    <col min="16137" max="16384" width="11" style="298"/>
  </cols>
  <sheetData>
    <row r="1" spans="1:8" s="295" customFormat="1" ht="33.75" customHeight="1" x14ac:dyDescent="0.2">
      <c r="A1" s="292"/>
      <c r="B1" s="292"/>
      <c r="C1" s="292"/>
      <c r="D1" s="292"/>
      <c r="E1" s="292"/>
      <c r="F1" s="292"/>
      <c r="G1" s="293"/>
      <c r="H1" s="294" t="s">
        <v>44</v>
      </c>
    </row>
    <row r="2" spans="1:8" s="295" customFormat="1" ht="13.5" customHeight="1" x14ac:dyDescent="0.2">
      <c r="G2" s="296"/>
      <c r="H2" s="297" t="s">
        <v>361</v>
      </c>
    </row>
    <row r="3" spans="1:8" ht="11.25" customHeight="1" x14ac:dyDescent="0.2"/>
    <row r="4" spans="1:8" ht="15" customHeight="1" x14ac:dyDescent="0.25">
      <c r="A4" s="299" t="s">
        <v>45</v>
      </c>
      <c r="B4" s="300"/>
      <c r="C4" s="300"/>
      <c r="D4" s="300"/>
      <c r="E4" s="300"/>
      <c r="F4" s="300"/>
      <c r="G4" s="300"/>
      <c r="H4" s="300"/>
    </row>
    <row r="7" spans="1:8" x14ac:dyDescent="0.2">
      <c r="A7" s="301"/>
      <c r="B7" s="301"/>
      <c r="C7" s="301"/>
      <c r="D7" s="301"/>
      <c r="E7" s="301"/>
      <c r="F7" s="301"/>
      <c r="G7" s="301"/>
      <c r="H7" s="301"/>
    </row>
    <row r="8" spans="1:8" x14ac:dyDescent="0.2">
      <c r="A8" s="301"/>
      <c r="B8" s="301"/>
      <c r="C8" s="301"/>
      <c r="D8" s="301"/>
      <c r="E8" s="301"/>
      <c r="F8" s="301"/>
      <c r="G8" s="301"/>
      <c r="H8" s="301"/>
    </row>
    <row r="9" spans="1:8" x14ac:dyDescent="0.2">
      <c r="A9" s="301"/>
      <c r="B9" s="301"/>
      <c r="C9" s="301"/>
      <c r="D9" s="301"/>
      <c r="E9" s="301"/>
      <c r="F9" s="301"/>
      <c r="G9" s="301"/>
      <c r="H9" s="301"/>
    </row>
    <row r="10" spans="1:8" x14ac:dyDescent="0.2">
      <c r="A10" s="302"/>
      <c r="B10" s="303"/>
      <c r="C10" s="302"/>
      <c r="D10" s="302"/>
      <c r="E10" s="302"/>
      <c r="F10" s="302"/>
      <c r="G10" s="302"/>
      <c r="H10" s="302"/>
    </row>
    <row r="11" spans="1:8" x14ac:dyDescent="0.2">
      <c r="A11" s="301"/>
      <c r="B11" s="304"/>
      <c r="C11" s="304"/>
      <c r="D11" s="304"/>
      <c r="E11" s="304"/>
      <c r="F11" s="304"/>
      <c r="G11" s="304"/>
      <c r="H11" s="304"/>
    </row>
    <row r="12" spans="1:8" x14ac:dyDescent="0.2">
      <c r="A12" s="301"/>
      <c r="B12" s="301"/>
      <c r="C12" s="301"/>
      <c r="D12" s="301"/>
      <c r="E12" s="301"/>
      <c r="F12" s="301"/>
      <c r="G12" s="301"/>
      <c r="H12" s="301"/>
    </row>
    <row r="13" spans="1:8" x14ac:dyDescent="0.2">
      <c r="A13" s="301"/>
      <c r="B13" s="301"/>
      <c r="C13" s="301"/>
      <c r="D13" s="301"/>
      <c r="E13" s="301"/>
      <c r="F13" s="301"/>
      <c r="G13" s="301"/>
      <c r="H13" s="301"/>
    </row>
    <row r="14" spans="1:8" x14ac:dyDescent="0.2">
      <c r="A14" s="301"/>
      <c r="B14" s="301"/>
      <c r="C14" s="301"/>
      <c r="D14" s="301"/>
      <c r="E14" s="301"/>
      <c r="F14" s="301"/>
      <c r="G14" s="301"/>
      <c r="H14" s="301"/>
    </row>
    <row r="15" spans="1:8" x14ac:dyDescent="0.2">
      <c r="A15" s="301"/>
      <c r="B15" s="301"/>
      <c r="C15" s="301"/>
      <c r="D15" s="301"/>
      <c r="E15" s="301"/>
      <c r="F15" s="301"/>
      <c r="G15" s="301"/>
      <c r="H15" s="301"/>
    </row>
    <row r="16" spans="1:8" x14ac:dyDescent="0.2">
      <c r="A16" s="301"/>
      <c r="B16" s="301"/>
      <c r="C16" s="301"/>
      <c r="D16" s="301"/>
      <c r="E16" s="301"/>
      <c r="F16" s="301"/>
      <c r="G16" s="301"/>
      <c r="H16" s="301"/>
    </row>
    <row r="17" spans="1:8" x14ac:dyDescent="0.2">
      <c r="A17" s="301"/>
      <c r="B17" s="301"/>
      <c r="C17" s="301"/>
      <c r="D17" s="301"/>
      <c r="E17" s="301"/>
      <c r="F17" s="301"/>
      <c r="G17" s="301"/>
      <c r="H17" s="301"/>
    </row>
    <row r="18" spans="1:8" x14ac:dyDescent="0.2">
      <c r="A18" s="301"/>
      <c r="B18" s="301"/>
      <c r="C18" s="301"/>
      <c r="D18" s="301"/>
      <c r="E18" s="301"/>
      <c r="F18" s="301"/>
      <c r="G18" s="301"/>
      <c r="H18" s="301"/>
    </row>
    <row r="19" spans="1:8" x14ac:dyDescent="0.2">
      <c r="A19" s="301"/>
      <c r="B19" s="301"/>
      <c r="C19" s="301"/>
      <c r="D19" s="301"/>
      <c r="E19" s="301"/>
      <c r="F19" s="301"/>
      <c r="G19" s="301"/>
      <c r="H19" s="301"/>
    </row>
    <row r="20" spans="1:8" x14ac:dyDescent="0.2">
      <c r="A20" s="301"/>
      <c r="B20" s="301"/>
      <c r="C20" s="301"/>
      <c r="D20" s="301"/>
      <c r="E20" s="301"/>
      <c r="F20" s="301"/>
      <c r="G20" s="301"/>
      <c r="H20" s="301"/>
    </row>
    <row r="21" spans="1:8" x14ac:dyDescent="0.2">
      <c r="A21" s="301"/>
      <c r="B21" s="301"/>
      <c r="C21" s="301"/>
      <c r="D21" s="301"/>
      <c r="E21" s="301"/>
      <c r="F21" s="301"/>
      <c r="G21" s="301"/>
      <c r="H21" s="301"/>
    </row>
    <row r="22" spans="1:8" x14ac:dyDescent="0.2">
      <c r="A22" s="301"/>
      <c r="B22" s="301"/>
      <c r="C22" s="301"/>
      <c r="D22" s="301"/>
      <c r="E22" s="301"/>
      <c r="F22" s="301"/>
      <c r="G22" s="301"/>
      <c r="H22" s="301"/>
    </row>
    <row r="23" spans="1:8" x14ac:dyDescent="0.2">
      <c r="A23" s="301"/>
      <c r="B23" s="301"/>
      <c r="C23" s="301"/>
      <c r="D23" s="301"/>
      <c r="E23" s="301"/>
      <c r="F23" s="301"/>
      <c r="G23" s="301"/>
      <c r="H23" s="301"/>
    </row>
    <row r="24" spans="1:8" x14ac:dyDescent="0.2">
      <c r="A24" s="301"/>
      <c r="B24" s="301"/>
      <c r="C24" s="301"/>
      <c r="D24" s="301"/>
      <c r="E24" s="301"/>
      <c r="F24" s="301"/>
      <c r="G24" s="301"/>
      <c r="H24" s="301"/>
    </row>
    <row r="25" spans="1:8" x14ac:dyDescent="0.2">
      <c r="A25" s="301"/>
      <c r="B25" s="301"/>
      <c r="C25" s="301"/>
      <c r="D25" s="301"/>
      <c r="E25" s="301"/>
      <c r="F25" s="301"/>
      <c r="G25" s="301"/>
      <c r="H25" s="301"/>
    </row>
    <row r="26" spans="1:8" x14ac:dyDescent="0.2">
      <c r="A26" s="301"/>
      <c r="B26" s="301"/>
      <c r="C26" s="301"/>
      <c r="D26" s="301"/>
      <c r="E26" s="301"/>
      <c r="F26" s="301"/>
      <c r="G26" s="301"/>
      <c r="H26" s="301"/>
    </row>
    <row r="27" spans="1:8" x14ac:dyDescent="0.2">
      <c r="A27" s="301"/>
      <c r="B27" s="301"/>
      <c r="C27" s="301"/>
      <c r="D27" s="301"/>
      <c r="E27" s="301"/>
      <c r="F27" s="301"/>
      <c r="G27" s="301"/>
      <c r="H27" s="301"/>
    </row>
    <row r="28" spans="1:8" x14ac:dyDescent="0.2">
      <c r="A28" s="301"/>
      <c r="B28" s="301"/>
      <c r="C28" s="301"/>
      <c r="D28" s="301"/>
      <c r="E28" s="301"/>
      <c r="F28" s="301"/>
      <c r="G28" s="301"/>
      <c r="H28" s="301"/>
    </row>
    <row r="29" spans="1:8" x14ac:dyDescent="0.2">
      <c r="A29" s="301"/>
      <c r="B29" s="301"/>
      <c r="C29" s="301"/>
      <c r="D29" s="301"/>
      <c r="E29" s="301"/>
      <c r="F29" s="301"/>
      <c r="G29" s="301"/>
      <c r="H29" s="301"/>
    </row>
    <row r="30" spans="1:8" x14ac:dyDescent="0.2">
      <c r="A30" s="301"/>
      <c r="B30" s="301"/>
      <c r="C30" s="301"/>
      <c r="D30" s="301"/>
      <c r="E30" s="301"/>
      <c r="F30" s="301"/>
      <c r="G30" s="301"/>
      <c r="H30" s="301"/>
    </row>
    <row r="31" spans="1:8" x14ac:dyDescent="0.2">
      <c r="A31" s="301"/>
      <c r="B31" s="301"/>
      <c r="C31" s="301"/>
      <c r="D31" s="301"/>
      <c r="E31" s="301"/>
      <c r="F31" s="301"/>
      <c r="G31" s="301"/>
      <c r="H31" s="301"/>
    </row>
    <row r="32" spans="1:8" x14ac:dyDescent="0.2">
      <c r="A32" s="301"/>
      <c r="B32" s="301"/>
      <c r="C32" s="301"/>
      <c r="D32" s="301"/>
      <c r="E32" s="301"/>
      <c r="F32" s="301"/>
      <c r="G32" s="301"/>
      <c r="H32" s="301"/>
    </row>
    <row r="33" spans="1:11" x14ac:dyDescent="0.2">
      <c r="A33" s="301"/>
      <c r="B33" s="301"/>
      <c r="C33" s="301"/>
      <c r="D33" s="301"/>
      <c r="E33" s="301"/>
      <c r="F33" s="301"/>
      <c r="G33" s="301"/>
      <c r="H33" s="301"/>
    </row>
    <row r="34" spans="1:11" x14ac:dyDescent="0.2">
      <c r="A34" s="301"/>
      <c r="B34" s="301"/>
      <c r="C34" s="301"/>
      <c r="D34" s="301"/>
      <c r="E34" s="301"/>
      <c r="F34" s="301"/>
      <c r="G34" s="301"/>
      <c r="H34" s="301"/>
    </row>
    <row r="35" spans="1:11" x14ac:dyDescent="0.2">
      <c r="A35" s="301"/>
      <c r="B35" s="301"/>
      <c r="C35" s="301"/>
      <c r="D35" s="301"/>
      <c r="E35" s="301"/>
      <c r="F35" s="301"/>
      <c r="G35" s="301"/>
      <c r="H35" s="301"/>
    </row>
    <row r="36" spans="1:11" x14ac:dyDescent="0.2">
      <c r="A36" s="301"/>
      <c r="B36" s="301"/>
      <c r="C36" s="301"/>
      <c r="D36" s="301"/>
      <c r="E36" s="301"/>
      <c r="F36" s="301"/>
      <c r="G36" s="301"/>
      <c r="H36" s="301"/>
    </row>
    <row r="37" spans="1:11" x14ac:dyDescent="0.2">
      <c r="A37" s="301"/>
      <c r="B37" s="301"/>
      <c r="C37" s="301"/>
      <c r="D37" s="301"/>
      <c r="E37" s="301"/>
      <c r="F37" s="301"/>
      <c r="G37" s="301"/>
      <c r="H37" s="301"/>
    </row>
    <row r="38" spans="1:11" x14ac:dyDescent="0.2">
      <c r="A38" s="301"/>
      <c r="B38" s="301"/>
      <c r="C38" s="301"/>
      <c r="D38" s="301"/>
      <c r="E38" s="301"/>
      <c r="F38" s="301"/>
      <c r="G38" s="301"/>
      <c r="H38" s="301"/>
    </row>
    <row r="39" spans="1:11" ht="26.25" customHeight="1" x14ac:dyDescent="0.2">
      <c r="A39" s="429" t="s">
        <v>331</v>
      </c>
      <c r="B39" s="430"/>
      <c r="C39" s="430"/>
      <c r="D39" s="430"/>
      <c r="E39" s="430"/>
      <c r="F39" s="430"/>
      <c r="G39" s="430"/>
      <c r="H39" s="430"/>
    </row>
    <row r="40" spans="1:11" x14ac:dyDescent="0.2">
      <c r="A40" s="301"/>
      <c r="B40" s="301"/>
      <c r="C40" s="301"/>
      <c r="D40" s="301"/>
      <c r="E40" s="301"/>
      <c r="F40" s="301"/>
      <c r="G40" s="301"/>
      <c r="H40" s="301"/>
    </row>
    <row r="41" spans="1:11" x14ac:dyDescent="0.2">
      <c r="A41" s="301"/>
      <c r="B41" s="301"/>
      <c r="C41" s="301"/>
      <c r="D41" s="301"/>
      <c r="E41" s="301"/>
      <c r="F41" s="301"/>
      <c r="G41" s="301"/>
      <c r="H41" s="301"/>
    </row>
    <row r="42" spans="1:11" x14ac:dyDescent="0.2">
      <c r="A42" s="301"/>
      <c r="B42" s="301"/>
      <c r="C42" s="301"/>
      <c r="D42" s="301"/>
      <c r="E42" s="301"/>
      <c r="F42" s="301"/>
      <c r="G42" s="301"/>
      <c r="H42" s="301"/>
    </row>
    <row r="43" spans="1:11" x14ac:dyDescent="0.2">
      <c r="A43" s="301"/>
      <c r="B43" s="301"/>
      <c r="C43" s="301"/>
      <c r="D43" s="301"/>
      <c r="E43" s="301"/>
      <c r="F43" s="301"/>
      <c r="G43" s="301"/>
      <c r="H43" s="301"/>
    </row>
    <row r="44" spans="1:11" x14ac:dyDescent="0.2">
      <c r="A44" s="301"/>
      <c r="B44" s="301"/>
      <c r="C44" s="301"/>
      <c r="D44" s="301"/>
      <c r="E44" s="301"/>
      <c r="F44" s="301"/>
      <c r="G44" s="301"/>
      <c r="H44" s="301"/>
      <c r="K44" s="345"/>
    </row>
    <row r="45" spans="1:11" x14ac:dyDescent="0.2">
      <c r="A45" s="301"/>
      <c r="B45" s="301"/>
      <c r="C45" s="301"/>
      <c r="D45" s="301"/>
      <c r="E45" s="301"/>
      <c r="F45" s="301"/>
      <c r="G45" s="301"/>
      <c r="H45" s="301"/>
    </row>
    <row r="46" spans="1:11" x14ac:dyDescent="0.2">
      <c r="A46" s="301"/>
      <c r="B46" s="301"/>
      <c r="C46" s="301"/>
      <c r="D46" s="301"/>
      <c r="E46" s="301"/>
      <c r="F46" s="301"/>
      <c r="G46" s="301"/>
      <c r="H46" s="301"/>
    </row>
    <row r="47" spans="1:11" x14ac:dyDescent="0.2">
      <c r="A47" s="301"/>
      <c r="B47" s="301"/>
      <c r="C47" s="301"/>
      <c r="D47" s="301"/>
      <c r="E47" s="301"/>
      <c r="F47" s="301"/>
      <c r="G47" s="301"/>
      <c r="H47" s="301"/>
    </row>
    <row r="48" spans="1:11" x14ac:dyDescent="0.2">
      <c r="A48" s="301"/>
      <c r="B48" s="301"/>
      <c r="C48" s="301"/>
      <c r="D48" s="301"/>
      <c r="E48" s="301"/>
      <c r="F48" s="301"/>
      <c r="G48" s="301"/>
      <c r="H48" s="301"/>
    </row>
    <row r="49" spans="1:10" x14ac:dyDescent="0.2">
      <c r="A49" s="301"/>
      <c r="B49" s="301"/>
      <c r="C49" s="301"/>
      <c r="D49" s="301"/>
      <c r="E49" s="301"/>
      <c r="F49" s="301"/>
      <c r="G49" s="301"/>
      <c r="H49" s="301"/>
    </row>
    <row r="50" spans="1:10" x14ac:dyDescent="0.2">
      <c r="A50" s="301"/>
      <c r="B50" s="301"/>
      <c r="C50" s="301"/>
      <c r="D50" s="301"/>
      <c r="E50" s="301"/>
      <c r="F50" s="301"/>
      <c r="G50" s="301"/>
      <c r="H50" s="301"/>
    </row>
    <row r="51" spans="1:10" x14ac:dyDescent="0.2">
      <c r="A51" s="301"/>
      <c r="B51" s="301"/>
      <c r="C51" s="301"/>
      <c r="D51" s="301"/>
      <c r="E51" s="301"/>
      <c r="F51" s="301"/>
      <c r="G51" s="301"/>
      <c r="H51" s="301"/>
    </row>
    <row r="52" spans="1:10" x14ac:dyDescent="0.2">
      <c r="A52" s="301"/>
      <c r="B52" s="301"/>
      <c r="C52" s="301"/>
      <c r="D52" s="301"/>
      <c r="E52" s="301"/>
      <c r="F52" s="301"/>
      <c r="G52" s="301"/>
      <c r="H52" s="301"/>
    </row>
    <row r="53" spans="1:10" x14ac:dyDescent="0.2">
      <c r="A53" s="301"/>
      <c r="B53" s="301"/>
      <c r="C53" s="301"/>
      <c r="D53" s="301"/>
      <c r="E53" s="301"/>
      <c r="F53" s="301"/>
      <c r="G53" s="301"/>
      <c r="H53" s="301"/>
    </row>
    <row r="54" spans="1:10" x14ac:dyDescent="0.2">
      <c r="A54" s="301"/>
      <c r="B54" s="301"/>
      <c r="C54" s="301"/>
      <c r="D54" s="301"/>
      <c r="E54" s="301"/>
      <c r="F54" s="301"/>
      <c r="G54" s="301"/>
      <c r="H54" s="301"/>
    </row>
    <row r="55" spans="1:10" x14ac:dyDescent="0.2">
      <c r="A55" s="25"/>
      <c r="B55" s="301"/>
      <c r="C55" s="301"/>
      <c r="D55" s="301"/>
      <c r="E55" s="301"/>
      <c r="F55" s="301"/>
      <c r="G55" s="301"/>
      <c r="H55" s="301"/>
    </row>
    <row r="56" spans="1:10" x14ac:dyDescent="0.2">
      <c r="A56" s="301"/>
      <c r="B56" s="301"/>
      <c r="C56" s="301"/>
      <c r="D56" s="301"/>
      <c r="E56" s="301"/>
      <c r="F56" s="301"/>
      <c r="G56" s="301"/>
      <c r="H56" s="301"/>
    </row>
    <row r="57" spans="1:10" s="306" customFormat="1" ht="31.5" customHeight="1" x14ac:dyDescent="0.2">
      <c r="A57" s="431" t="s">
        <v>332</v>
      </c>
      <c r="B57" s="432"/>
      <c r="C57" s="432"/>
      <c r="D57" s="432"/>
      <c r="E57" s="432"/>
      <c r="F57" s="432"/>
      <c r="G57" s="432"/>
      <c r="H57" s="432"/>
      <c r="I57" s="305"/>
      <c r="J57" s="305"/>
    </row>
    <row r="58" spans="1:10" ht="15" customHeight="1" x14ac:dyDescent="0.2">
      <c r="A58" s="301"/>
      <c r="B58" s="301"/>
      <c r="C58" s="301"/>
      <c r="D58" s="301"/>
      <c r="E58" s="301"/>
      <c r="F58" s="301"/>
      <c r="G58" s="301"/>
      <c r="H58" s="301"/>
    </row>
    <row r="59" spans="1:10" x14ac:dyDescent="0.2">
      <c r="A59" s="301"/>
      <c r="B59" s="301"/>
      <c r="C59" s="301"/>
      <c r="D59" s="301"/>
      <c r="E59" s="301"/>
      <c r="F59" s="301"/>
      <c r="G59" s="301"/>
      <c r="H59" s="301"/>
    </row>
    <row r="60" spans="1:10" x14ac:dyDescent="0.2">
      <c r="A60" s="301"/>
      <c r="B60" s="301"/>
      <c r="C60" s="301"/>
      <c r="D60" s="301"/>
      <c r="E60" s="301"/>
      <c r="F60" s="301"/>
      <c r="G60" s="301"/>
      <c r="H60" s="301"/>
    </row>
    <row r="61" spans="1:10" x14ac:dyDescent="0.2">
      <c r="A61" s="301"/>
      <c r="B61" s="301"/>
      <c r="C61" s="301"/>
      <c r="D61" s="301"/>
      <c r="E61" s="301"/>
      <c r="F61" s="301"/>
      <c r="G61" s="301"/>
      <c r="H61" s="301"/>
    </row>
    <row r="62" spans="1:10" x14ac:dyDescent="0.2">
      <c r="A62" s="301"/>
      <c r="B62" s="301"/>
      <c r="C62" s="301"/>
      <c r="D62" s="301"/>
      <c r="E62" s="301"/>
      <c r="F62" s="301"/>
      <c r="G62" s="301"/>
      <c r="H62" s="301"/>
    </row>
    <row r="63" spans="1:10" x14ac:dyDescent="0.2">
      <c r="A63" s="301"/>
      <c r="B63" s="301"/>
      <c r="C63" s="301"/>
      <c r="D63" s="301"/>
      <c r="E63" s="301"/>
      <c r="F63" s="301"/>
      <c r="G63" s="301"/>
      <c r="H63" s="301"/>
    </row>
    <row r="64" spans="1:10" x14ac:dyDescent="0.2">
      <c r="A64" s="301"/>
      <c r="B64" s="301"/>
      <c r="C64" s="301"/>
      <c r="D64" s="301"/>
      <c r="E64" s="301"/>
      <c r="F64" s="301"/>
      <c r="G64" s="301"/>
      <c r="H64" s="301"/>
    </row>
    <row r="65" spans="1:10" x14ac:dyDescent="0.2">
      <c r="A65" s="301"/>
      <c r="B65" s="301"/>
      <c r="C65" s="301"/>
      <c r="D65" s="301"/>
      <c r="E65" s="301"/>
      <c r="F65" s="301"/>
      <c r="G65" s="301"/>
      <c r="H65" s="301"/>
    </row>
    <row r="66" spans="1:10" ht="13.5" customHeight="1" x14ac:dyDescent="0.2">
      <c r="A66" s="301"/>
      <c r="B66" s="301"/>
      <c r="C66" s="301"/>
      <c r="D66" s="301"/>
      <c r="E66" s="301"/>
      <c r="F66" s="301"/>
      <c r="G66" s="301"/>
      <c r="H66" s="301"/>
    </row>
    <row r="67" spans="1:10" x14ac:dyDescent="0.2">
      <c r="A67" s="307"/>
      <c r="B67" s="301"/>
      <c r="C67" s="301"/>
      <c r="D67" s="301"/>
      <c r="E67" s="301"/>
      <c r="F67" s="301"/>
      <c r="G67" s="301"/>
      <c r="H67" s="301"/>
    </row>
    <row r="68" spans="1:10" x14ac:dyDescent="0.2">
      <c r="A68" s="301"/>
      <c r="B68" s="301"/>
      <c r="C68" s="301"/>
      <c r="D68" s="301"/>
      <c r="E68" s="301"/>
      <c r="F68" s="301"/>
      <c r="G68" s="301"/>
      <c r="H68" s="301"/>
    </row>
    <row r="69" spans="1:10" x14ac:dyDescent="0.2">
      <c r="A69" s="308"/>
      <c r="B69" s="301"/>
      <c r="C69" s="301"/>
      <c r="D69" s="301"/>
      <c r="E69" s="301"/>
      <c r="F69" s="301"/>
      <c r="G69" s="301"/>
      <c r="H69" s="301"/>
    </row>
    <row r="70" spans="1:10" x14ac:dyDescent="0.2">
      <c r="A70" s="301"/>
      <c r="B70" s="301"/>
      <c r="C70" s="301"/>
      <c r="D70" s="301"/>
      <c r="E70" s="301"/>
      <c r="F70" s="301"/>
      <c r="G70" s="301"/>
      <c r="H70" s="301"/>
    </row>
    <row r="71" spans="1:10" x14ac:dyDescent="0.2">
      <c r="A71" s="301"/>
      <c r="B71" s="301"/>
      <c r="C71" s="301"/>
      <c r="D71" s="301"/>
      <c r="E71" s="301"/>
      <c r="F71" s="301"/>
      <c r="G71" s="301"/>
      <c r="H71" s="301"/>
    </row>
    <row r="72" spans="1:10" x14ac:dyDescent="0.2">
      <c r="A72" s="301"/>
      <c r="B72" s="301"/>
      <c r="C72" s="301"/>
      <c r="D72" s="301"/>
      <c r="E72" s="301"/>
      <c r="F72" s="301"/>
      <c r="G72" s="301"/>
      <c r="H72" s="301"/>
    </row>
    <row r="73" spans="1:10" s="306" customFormat="1" ht="25.5" customHeight="1" x14ac:dyDescent="0.2">
      <c r="A73" s="431" t="s">
        <v>333</v>
      </c>
      <c r="B73" s="432"/>
      <c r="C73" s="432"/>
      <c r="D73" s="432"/>
      <c r="E73" s="432"/>
      <c r="F73" s="432"/>
      <c r="G73" s="432"/>
      <c r="H73" s="432"/>
      <c r="I73" s="305"/>
      <c r="J73" s="305"/>
    </row>
    <row r="74" spans="1:10" x14ac:dyDescent="0.2">
      <c r="A74" s="301"/>
      <c r="B74" s="301"/>
      <c r="C74" s="301"/>
      <c r="D74" s="301"/>
      <c r="E74" s="301"/>
      <c r="F74" s="301"/>
      <c r="G74" s="301"/>
      <c r="H74" s="301"/>
    </row>
    <row r="75" spans="1:10" ht="14.25" x14ac:dyDescent="0.2">
      <c r="A75" s="28"/>
      <c r="B75" s="29"/>
      <c r="C75" s="29"/>
      <c r="D75" s="29"/>
      <c r="E75" s="29"/>
      <c r="F75" s="47"/>
      <c r="G75" s="301"/>
      <c r="H75" s="301"/>
    </row>
    <row r="76" spans="1:10" ht="14.25" x14ac:dyDescent="0.2">
      <c r="A76" s="28"/>
      <c r="B76" s="29"/>
      <c r="C76" s="29"/>
      <c r="D76" s="29"/>
      <c r="E76" s="29"/>
      <c r="F76" s="47"/>
      <c r="G76" s="301"/>
      <c r="H76" s="301"/>
    </row>
    <row r="77" spans="1:10" ht="14.25" x14ac:dyDescent="0.2">
      <c r="A77" s="28"/>
      <c r="B77" s="29"/>
      <c r="C77" s="29"/>
      <c r="D77" s="29"/>
      <c r="E77" s="29"/>
      <c r="F77" s="47"/>
    </row>
    <row r="78" spans="1:10" ht="14.25" x14ac:dyDescent="0.2">
      <c r="A78" s="28"/>
      <c r="B78" s="29"/>
      <c r="C78" s="29"/>
      <c r="D78" s="29"/>
      <c r="E78" s="29"/>
      <c r="F78" s="47"/>
    </row>
    <row r="79" spans="1:10" ht="14.25" x14ac:dyDescent="0.2">
      <c r="A79" s="28"/>
      <c r="B79" s="29"/>
      <c r="C79" s="29"/>
      <c r="D79" s="29"/>
      <c r="E79" s="29"/>
      <c r="F79" s="47"/>
    </row>
    <row r="80" spans="1:10" ht="14.25" x14ac:dyDescent="0.2">
      <c r="A80" s="28"/>
      <c r="B80" s="29"/>
      <c r="C80" s="29"/>
      <c r="D80" s="29"/>
      <c r="E80" s="29"/>
      <c r="F80" s="47"/>
    </row>
    <row r="81" spans="1:6" ht="14.25" x14ac:dyDescent="0.2">
      <c r="A81" s="28"/>
      <c r="B81" s="29"/>
      <c r="C81" s="29"/>
      <c r="D81" s="29"/>
      <c r="E81" s="29"/>
      <c r="F81" s="47"/>
    </row>
  </sheetData>
  <mergeCells count="3">
    <mergeCell ref="A39:H39"/>
    <mergeCell ref="A57:H57"/>
    <mergeCell ref="A73:H73"/>
  </mergeCells>
  <hyperlinks>
    <hyperlink ref="A57" r:id="rId1"/>
    <hyperlink ref="A39" r:id="rId2"/>
    <hyperlink ref="A73" r:id="rId3"/>
  </hyperlinks>
  <pageMargins left="0.51181102362204722" right="0.39370078740157483" top="0.39370078740157483" bottom="0.11811023622047245" header="0.31496062992125984" footer="0.31496062992125984"/>
  <pageSetup paperSize="9" scale="82" orientation="portrait" r:id="rId4"/>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I82"/>
  <sheetViews>
    <sheetView showGridLines="0" zoomScaleNormal="100" workbookViewId="0"/>
  </sheetViews>
  <sheetFormatPr baseColWidth="10" defaultRowHeight="12.75" x14ac:dyDescent="0.2"/>
  <cols>
    <col min="1" max="1" width="1.625" style="14" customWidth="1"/>
    <col min="2" max="2" width="26.125" style="14" customWidth="1"/>
    <col min="3" max="3" width="36.875" style="14" customWidth="1"/>
    <col min="4" max="4" width="38.25" style="14" customWidth="1"/>
    <col min="5" max="7" width="11" style="14"/>
    <col min="8" max="8" width="35.75" style="14" customWidth="1"/>
    <col min="9" max="16384" width="11" style="14"/>
  </cols>
  <sheetData>
    <row r="1" spans="1:4" s="13" customFormat="1" ht="33.75" customHeight="1" x14ac:dyDescent="0.2">
      <c r="A1" s="11"/>
      <c r="B1" s="11"/>
      <c r="C1" s="12"/>
      <c r="D1" s="12" t="s">
        <v>17</v>
      </c>
    </row>
    <row r="2" spans="1:4" ht="15" customHeight="1" x14ac:dyDescent="0.2">
      <c r="C2" s="15"/>
      <c r="D2" s="15" t="s">
        <v>19</v>
      </c>
    </row>
    <row r="3" spans="1:4" ht="15.75" x14ac:dyDescent="0.25">
      <c r="A3" s="16"/>
      <c r="B3" s="17"/>
      <c r="C3" s="17"/>
      <c r="D3" s="17"/>
    </row>
    <row r="4" spans="1:4" x14ac:dyDescent="0.2">
      <c r="A4" s="18"/>
    </row>
    <row r="7" spans="1:4" x14ac:dyDescent="0.2">
      <c r="A7" s="19"/>
      <c r="B7" s="19"/>
      <c r="C7" s="19"/>
      <c r="D7" s="19"/>
    </row>
    <row r="8" spans="1:4" x14ac:dyDescent="0.2">
      <c r="A8" s="19"/>
      <c r="B8" s="19"/>
      <c r="C8" s="19"/>
      <c r="D8" s="19"/>
    </row>
    <row r="9" spans="1:4" x14ac:dyDescent="0.2">
      <c r="A9" s="19"/>
      <c r="B9" s="19"/>
      <c r="C9" s="19"/>
      <c r="D9" s="19"/>
    </row>
    <row r="10" spans="1:4" x14ac:dyDescent="0.2">
      <c r="A10" s="20"/>
      <c r="B10" s="21"/>
      <c r="C10" s="20"/>
      <c r="D10" s="20"/>
    </row>
    <row r="11" spans="1:4" x14ac:dyDescent="0.2">
      <c r="A11" s="19"/>
      <c r="B11" s="22"/>
      <c r="C11" s="22"/>
      <c r="D11" s="22"/>
    </row>
    <row r="12" spans="1:4" x14ac:dyDescent="0.2">
      <c r="A12" s="19"/>
      <c r="B12" s="19"/>
      <c r="C12" s="19"/>
      <c r="D12" s="19"/>
    </row>
    <row r="13" spans="1:4" x14ac:dyDescent="0.2">
      <c r="A13" s="19"/>
      <c r="B13" s="19"/>
      <c r="C13" s="19"/>
      <c r="D13" s="19"/>
    </row>
    <row r="14" spans="1:4" x14ac:dyDescent="0.2">
      <c r="A14" s="19"/>
      <c r="B14" s="19"/>
      <c r="C14" s="19"/>
      <c r="D14" s="19"/>
    </row>
    <row r="15" spans="1:4" x14ac:dyDescent="0.2">
      <c r="A15" s="19"/>
      <c r="B15" s="19"/>
      <c r="C15" s="19"/>
      <c r="D15" s="19"/>
    </row>
    <row r="16" spans="1:4" x14ac:dyDescent="0.2">
      <c r="A16" s="19"/>
      <c r="B16" s="19"/>
      <c r="C16" s="19"/>
      <c r="D16" s="19"/>
    </row>
    <row r="17" spans="1:9" x14ac:dyDescent="0.2">
      <c r="A17" s="19"/>
      <c r="B17" s="19"/>
      <c r="C17" s="19"/>
      <c r="D17" s="19"/>
    </row>
    <row r="18" spans="1:9" x14ac:dyDescent="0.2">
      <c r="A18" s="19"/>
      <c r="B18" s="19"/>
      <c r="C18" s="19"/>
      <c r="D18" s="19"/>
    </row>
    <row r="19" spans="1:9" x14ac:dyDescent="0.2">
      <c r="A19" s="19"/>
      <c r="B19" s="19"/>
      <c r="C19" s="19"/>
      <c r="D19" s="19"/>
    </row>
    <row r="20" spans="1:9" x14ac:dyDescent="0.2">
      <c r="A20" s="19"/>
      <c r="B20" s="19"/>
      <c r="C20" s="19"/>
      <c r="D20" s="19"/>
    </row>
    <row r="21" spans="1:9" x14ac:dyDescent="0.2">
      <c r="A21" s="19"/>
      <c r="B21" s="19"/>
      <c r="C21" s="19"/>
      <c r="D21" s="19"/>
    </row>
    <row r="22" spans="1:9" x14ac:dyDescent="0.2">
      <c r="A22" s="19"/>
      <c r="B22" s="19"/>
      <c r="C22" s="19"/>
      <c r="D22" s="19"/>
    </row>
    <row r="23" spans="1:9" x14ac:dyDescent="0.2">
      <c r="A23" s="19"/>
      <c r="B23" s="19"/>
      <c r="C23" s="19"/>
      <c r="D23" s="19"/>
    </row>
    <row r="24" spans="1:9" x14ac:dyDescent="0.2">
      <c r="A24" s="19"/>
      <c r="B24" s="19"/>
      <c r="C24" s="19"/>
      <c r="D24" s="19"/>
    </row>
    <row r="25" spans="1:9" x14ac:dyDescent="0.2">
      <c r="A25" s="19"/>
      <c r="B25" s="19"/>
      <c r="C25" s="19"/>
      <c r="D25" s="19"/>
    </row>
    <row r="26" spans="1:9" x14ac:dyDescent="0.2">
      <c r="A26" s="19"/>
      <c r="B26" s="19"/>
      <c r="C26" s="19"/>
      <c r="D26" s="19"/>
    </row>
    <row r="27" spans="1:9" x14ac:dyDescent="0.2">
      <c r="A27" s="19"/>
      <c r="B27" s="19"/>
      <c r="C27" s="19"/>
      <c r="D27" s="19"/>
      <c r="I27" s="23"/>
    </row>
    <row r="28" spans="1:9" x14ac:dyDescent="0.2">
      <c r="A28" s="19"/>
      <c r="B28" s="19"/>
      <c r="C28" s="19"/>
      <c r="D28" s="19"/>
    </row>
    <row r="29" spans="1:9" x14ac:dyDescent="0.2">
      <c r="A29" s="19"/>
      <c r="B29" s="19"/>
      <c r="C29" s="19"/>
      <c r="D29" s="19"/>
      <c r="G29" s="24"/>
    </row>
    <row r="30" spans="1:9" x14ac:dyDescent="0.2">
      <c r="A30" s="19"/>
      <c r="B30" s="19"/>
      <c r="C30" s="19"/>
      <c r="D30" s="19"/>
    </row>
    <row r="31" spans="1:9" x14ac:dyDescent="0.2">
      <c r="A31" s="19"/>
      <c r="B31" s="19"/>
      <c r="C31" s="19"/>
      <c r="D31" s="19"/>
    </row>
    <row r="32" spans="1:9" x14ac:dyDescent="0.2">
      <c r="A32" s="19"/>
      <c r="B32" s="19"/>
      <c r="C32" s="19"/>
      <c r="D32" s="19"/>
    </row>
    <row r="33" spans="1:4" x14ac:dyDescent="0.2">
      <c r="A33" s="19"/>
      <c r="B33" s="19"/>
      <c r="C33" s="19"/>
      <c r="D33" s="19"/>
    </row>
    <row r="34" spans="1:4" ht="24" customHeight="1" x14ac:dyDescent="0.2">
      <c r="A34" s="25"/>
      <c r="B34" s="19"/>
      <c r="C34" s="19"/>
      <c r="D34" s="19"/>
    </row>
    <row r="35" spans="1:4" x14ac:dyDescent="0.2">
      <c r="A35" s="19"/>
      <c r="B35" s="19"/>
      <c r="C35" s="19"/>
      <c r="D35" s="19"/>
    </row>
    <row r="36" spans="1:4" x14ac:dyDescent="0.2">
      <c r="A36" s="19"/>
      <c r="B36" s="19"/>
      <c r="C36" s="19"/>
      <c r="D36" s="19"/>
    </row>
    <row r="37" spans="1:4" x14ac:dyDescent="0.2">
      <c r="A37" s="19"/>
      <c r="B37" s="19"/>
      <c r="C37" s="19"/>
      <c r="D37" s="19"/>
    </row>
    <row r="38" spans="1:4" x14ac:dyDescent="0.2">
      <c r="A38" s="19"/>
      <c r="B38" s="19"/>
      <c r="C38" s="19"/>
      <c r="D38" s="19"/>
    </row>
    <row r="39" spans="1:4" x14ac:dyDescent="0.2">
      <c r="A39" s="19"/>
      <c r="B39" s="19"/>
      <c r="C39" s="19"/>
      <c r="D39" s="19"/>
    </row>
    <row r="40" spans="1:4" x14ac:dyDescent="0.2">
      <c r="A40" s="19"/>
      <c r="B40" s="19"/>
      <c r="C40" s="19"/>
      <c r="D40" s="19"/>
    </row>
    <row r="41" spans="1:4" x14ac:dyDescent="0.2">
      <c r="A41" s="19"/>
      <c r="B41" s="19"/>
      <c r="C41" s="19"/>
      <c r="D41" s="19"/>
    </row>
    <row r="42" spans="1:4" x14ac:dyDescent="0.2">
      <c r="A42" s="19"/>
      <c r="B42" s="19"/>
      <c r="C42" s="19"/>
      <c r="D42" s="19"/>
    </row>
    <row r="43" spans="1:4" x14ac:dyDescent="0.2">
      <c r="A43" s="19"/>
      <c r="B43" s="19"/>
      <c r="C43" s="19"/>
      <c r="D43" s="19"/>
    </row>
    <row r="44" spans="1:4" x14ac:dyDescent="0.2">
      <c r="A44" s="19"/>
      <c r="B44" s="19"/>
      <c r="C44" s="19"/>
      <c r="D44" s="19"/>
    </row>
    <row r="45" spans="1:4" x14ac:dyDescent="0.2">
      <c r="A45" s="19"/>
      <c r="B45" s="19"/>
      <c r="C45" s="19"/>
      <c r="D45" s="19"/>
    </row>
    <row r="46" spans="1:4" x14ac:dyDescent="0.2">
      <c r="A46" s="26"/>
      <c r="B46" s="19"/>
      <c r="C46" s="19"/>
      <c r="D46" s="19"/>
    </row>
    <row r="47" spans="1:4" x14ac:dyDescent="0.2">
      <c r="A47" s="19"/>
      <c r="B47" s="19"/>
      <c r="C47" s="19"/>
      <c r="D47" s="19"/>
    </row>
    <row r="48" spans="1:4" x14ac:dyDescent="0.2">
      <c r="A48" s="27"/>
      <c r="B48" s="19"/>
      <c r="C48" s="19"/>
      <c r="D48" s="19"/>
    </row>
    <row r="49" spans="1:4" x14ac:dyDescent="0.2">
      <c r="A49" s="19"/>
      <c r="B49" s="19"/>
      <c r="C49" s="19"/>
      <c r="D49" s="19"/>
    </row>
    <row r="50" spans="1:4" x14ac:dyDescent="0.2">
      <c r="A50" s="19"/>
      <c r="B50" s="19"/>
      <c r="C50" s="19"/>
      <c r="D50" s="19"/>
    </row>
    <row r="51" spans="1:4" x14ac:dyDescent="0.2">
      <c r="A51" s="19"/>
      <c r="B51" s="19"/>
      <c r="C51" s="19"/>
      <c r="D51" s="19"/>
    </row>
    <row r="52" spans="1:4" x14ac:dyDescent="0.2">
      <c r="A52" s="19"/>
      <c r="B52" s="19"/>
      <c r="C52" s="19"/>
      <c r="D52" s="19"/>
    </row>
    <row r="53" spans="1:4" x14ac:dyDescent="0.2">
      <c r="A53" s="19"/>
      <c r="B53" s="19"/>
      <c r="C53" s="19"/>
      <c r="D53" s="19"/>
    </row>
    <row r="54" spans="1:4" x14ac:dyDescent="0.2">
      <c r="A54" s="19"/>
      <c r="B54" s="19"/>
      <c r="C54" s="19"/>
      <c r="D54" s="19"/>
    </row>
    <row r="55" spans="1:4" ht="14.25" x14ac:dyDescent="0.2">
      <c r="A55" s="28"/>
      <c r="B55" s="29"/>
      <c r="C55" s="29"/>
      <c r="D55" s="19"/>
    </row>
    <row r="56" spans="1:4" ht="14.25" x14ac:dyDescent="0.2">
      <c r="A56" s="28"/>
      <c r="B56" s="29"/>
      <c r="C56" s="29"/>
      <c r="D56" s="19"/>
    </row>
    <row r="57" spans="1:4" ht="14.25" x14ac:dyDescent="0.2">
      <c r="A57" s="28"/>
      <c r="B57" s="29"/>
      <c r="C57" s="29"/>
    </row>
    <row r="58" spans="1:4" ht="14.25" x14ac:dyDescent="0.2">
      <c r="A58" s="28"/>
      <c r="B58" s="29"/>
      <c r="C58" s="29"/>
    </row>
    <row r="59" spans="1:4" ht="14.25" x14ac:dyDescent="0.2">
      <c r="A59" s="28"/>
      <c r="B59" s="29"/>
      <c r="C59" s="29"/>
    </row>
    <row r="60" spans="1:4" ht="15.75" x14ac:dyDescent="0.25">
      <c r="A60" s="30"/>
      <c r="B60" s="29"/>
      <c r="C60" s="29"/>
    </row>
    <row r="61" spans="1:4" ht="14.25" x14ac:dyDescent="0.2">
      <c r="A61" s="31"/>
      <c r="B61" s="29"/>
      <c r="C61" s="29"/>
    </row>
    <row r="62" spans="1:4" x14ac:dyDescent="0.2">
      <c r="A62" s="32"/>
    </row>
    <row r="63" spans="1:4" x14ac:dyDescent="0.2">
      <c r="A63" s="32"/>
    </row>
    <row r="64" spans="1:4" x14ac:dyDescent="0.2">
      <c r="A64" s="32"/>
    </row>
    <row r="65" spans="1:4" x14ac:dyDescent="0.2">
      <c r="A65" s="33" t="s">
        <v>20</v>
      </c>
    </row>
    <row r="66" spans="1:4" ht="13.5" thickBot="1" x14ac:dyDescent="0.25">
      <c r="A66" s="31"/>
    </row>
    <row r="67" spans="1:4" ht="22.5" customHeight="1" thickBot="1" x14ac:dyDescent="0.25">
      <c r="B67" s="436" t="s">
        <v>21</v>
      </c>
      <c r="C67" s="437"/>
      <c r="D67" s="438"/>
    </row>
    <row r="68" spans="1:4" s="34" customFormat="1" ht="33.75" customHeight="1" x14ac:dyDescent="0.2">
      <c r="B68" s="35" t="s">
        <v>22</v>
      </c>
      <c r="C68" s="36" t="s">
        <v>23</v>
      </c>
      <c r="D68" s="37" t="s">
        <v>24</v>
      </c>
    </row>
    <row r="69" spans="1:4" ht="3.75" customHeight="1" thickBot="1" x14ac:dyDescent="0.25">
      <c r="B69" s="38"/>
      <c r="C69" s="39"/>
      <c r="D69" s="40"/>
    </row>
    <row r="70" spans="1:4" ht="33.75" customHeight="1" thickBot="1" x14ac:dyDescent="0.25">
      <c r="B70" s="439" t="s">
        <v>25</v>
      </c>
      <c r="C70" s="41" t="s">
        <v>6</v>
      </c>
      <c r="D70" s="435" t="s">
        <v>26</v>
      </c>
    </row>
    <row r="71" spans="1:4" ht="33.75" customHeight="1" thickBot="1" x14ac:dyDescent="0.25">
      <c r="B71" s="440"/>
      <c r="C71" s="42" t="s">
        <v>27</v>
      </c>
      <c r="D71" s="435"/>
    </row>
    <row r="72" spans="1:4" ht="33.75" customHeight="1" thickBot="1" x14ac:dyDescent="0.25">
      <c r="B72" s="441"/>
      <c r="C72" s="43" t="s">
        <v>28</v>
      </c>
      <c r="D72" s="435"/>
    </row>
    <row r="73" spans="1:4" ht="33.75" customHeight="1" thickBot="1" x14ac:dyDescent="0.25">
      <c r="B73" s="440" t="s">
        <v>29</v>
      </c>
      <c r="C73" s="44" t="s">
        <v>30</v>
      </c>
      <c r="D73" s="435" t="s">
        <v>31</v>
      </c>
    </row>
    <row r="74" spans="1:4" ht="33.75" customHeight="1" thickBot="1" x14ac:dyDescent="0.25">
      <c r="B74" s="440"/>
      <c r="C74" s="42" t="s">
        <v>32</v>
      </c>
      <c r="D74" s="435"/>
    </row>
    <row r="75" spans="1:4" ht="33.75" customHeight="1" thickBot="1" x14ac:dyDescent="0.25">
      <c r="B75" s="441"/>
      <c r="C75" s="43" t="s">
        <v>33</v>
      </c>
      <c r="D75" s="435"/>
    </row>
    <row r="76" spans="1:4" ht="33.75" customHeight="1" thickBot="1" x14ac:dyDescent="0.25">
      <c r="B76" s="439" t="s">
        <v>34</v>
      </c>
      <c r="C76" s="41" t="s">
        <v>35</v>
      </c>
      <c r="D76" s="435" t="s">
        <v>36</v>
      </c>
    </row>
    <row r="77" spans="1:4" ht="33.75" customHeight="1" thickBot="1" x14ac:dyDescent="0.25">
      <c r="B77" s="440"/>
      <c r="C77" s="42" t="s">
        <v>37</v>
      </c>
      <c r="D77" s="435"/>
    </row>
    <row r="78" spans="1:4" ht="33.75" customHeight="1" thickBot="1" x14ac:dyDescent="0.25">
      <c r="B78" s="440"/>
      <c r="C78" s="42" t="s">
        <v>38</v>
      </c>
      <c r="D78" s="435"/>
    </row>
    <row r="79" spans="1:4" ht="33.75" customHeight="1" thickBot="1" x14ac:dyDescent="0.25">
      <c r="B79" s="441"/>
      <c r="C79" s="43" t="s">
        <v>39</v>
      </c>
      <c r="D79" s="435"/>
    </row>
    <row r="80" spans="1:4" ht="33.75" customHeight="1" thickBot="1" x14ac:dyDescent="0.25">
      <c r="B80" s="433" t="s">
        <v>40</v>
      </c>
      <c r="C80" s="45" t="s">
        <v>41</v>
      </c>
      <c r="D80" s="435" t="s">
        <v>42</v>
      </c>
    </row>
    <row r="81" spans="2:4" ht="33.75" customHeight="1" thickBot="1" x14ac:dyDescent="0.25">
      <c r="B81" s="434"/>
      <c r="C81" s="46" t="s">
        <v>43</v>
      </c>
      <c r="D81" s="435"/>
    </row>
    <row r="82" spans="2:4" x14ac:dyDescent="0.2">
      <c r="B82" s="31"/>
    </row>
  </sheetData>
  <mergeCells count="9">
    <mergeCell ref="B80:B81"/>
    <mergeCell ref="D80:D81"/>
    <mergeCell ref="B67:D67"/>
    <mergeCell ref="B70:B72"/>
    <mergeCell ref="D70:D72"/>
    <mergeCell ref="B73:B75"/>
    <mergeCell ref="D73:D75"/>
    <mergeCell ref="B76:B79"/>
    <mergeCell ref="D76:D79"/>
  </mergeCells>
  <hyperlinks>
    <hyperlink ref="A65" r:id="rId1"/>
  </hyperlinks>
  <pageMargins left="0.70866141732283472" right="0.70866141732283472" top="0.39370078740157483" bottom="0.35433070866141736" header="0.31496062992125984" footer="0.31496062992125984"/>
  <pageSetup paperSize="9" scale="75" fitToHeight="2" orientation="portrait" r:id="rId2"/>
  <rowBreaks count="1" manualBreakCount="1">
    <brk id="66" max="3"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G44"/>
  <sheetViews>
    <sheetView showGridLines="0" zoomScaleNormal="100" workbookViewId="0"/>
  </sheetViews>
  <sheetFormatPr baseColWidth="10" defaultRowHeight="14.25" x14ac:dyDescent="0.2"/>
  <cols>
    <col min="1" max="1" width="3.875" style="201" customWidth="1"/>
    <col min="2" max="2" width="24.375" style="246" customWidth="1"/>
    <col min="3" max="3" width="4.125" style="247" customWidth="1"/>
    <col min="4" max="4" width="40.875" style="248" bestFit="1" customWidth="1"/>
    <col min="5" max="5" width="3.625" style="249" customWidth="1"/>
    <col min="6" max="6" width="65.625" style="192" customWidth="1"/>
    <col min="7" max="16384" width="11" style="192"/>
  </cols>
  <sheetData>
    <row r="1" spans="1:7" ht="32.25" customHeight="1" x14ac:dyDescent="0.2">
      <c r="B1" s="202"/>
      <c r="C1" s="203"/>
      <c r="D1" s="204"/>
      <c r="E1" s="205"/>
      <c r="F1" s="206" t="s">
        <v>182</v>
      </c>
      <c r="G1" s="182"/>
    </row>
    <row r="2" spans="1:7" x14ac:dyDescent="0.2">
      <c r="A2" s="207"/>
      <c r="B2" s="208"/>
      <c r="C2" s="209"/>
      <c r="D2" s="210"/>
      <c r="E2" s="211"/>
      <c r="F2" s="183"/>
      <c r="G2" s="182"/>
    </row>
    <row r="3" spans="1:7" ht="3.75" customHeight="1" x14ac:dyDescent="0.25">
      <c r="B3" s="202"/>
      <c r="C3" s="212"/>
      <c r="D3" s="204"/>
      <c r="E3" s="205"/>
      <c r="F3" s="182"/>
      <c r="G3" s="182"/>
    </row>
    <row r="4" spans="1:7" s="216" customFormat="1" ht="10.5" customHeight="1" x14ac:dyDescent="0.2">
      <c r="A4" s="213" t="s">
        <v>183</v>
      </c>
      <c r="B4" s="214"/>
      <c r="C4" s="214"/>
      <c r="D4" s="214"/>
      <c r="E4" s="214"/>
      <c r="F4" s="214"/>
      <c r="G4" s="215"/>
    </row>
    <row r="5" spans="1:7" s="216" customFormat="1" ht="11.25" customHeight="1" x14ac:dyDescent="0.2">
      <c r="A5" s="217"/>
      <c r="B5" s="218"/>
      <c r="C5" s="219"/>
      <c r="D5" s="220"/>
      <c r="E5" s="221"/>
      <c r="F5" s="183"/>
      <c r="G5" s="215"/>
    </row>
    <row r="6" spans="1:7" ht="15" customHeight="1" thickBot="1" x14ac:dyDescent="0.25">
      <c r="A6" s="222" t="s">
        <v>184</v>
      </c>
      <c r="B6" s="223"/>
      <c r="C6" s="222" t="s">
        <v>185</v>
      </c>
      <c r="D6" s="224"/>
      <c r="E6" s="222" t="s">
        <v>186</v>
      </c>
      <c r="F6" s="223"/>
    </row>
    <row r="7" spans="1:7" ht="12.75" customHeight="1" thickTop="1" x14ac:dyDescent="0.2">
      <c r="A7" s="442" t="s">
        <v>187</v>
      </c>
      <c r="B7" s="443" t="s">
        <v>188</v>
      </c>
      <c r="C7" s="442" t="s">
        <v>189</v>
      </c>
      <c r="D7" s="443" t="s">
        <v>190</v>
      </c>
      <c r="E7" s="225" t="s">
        <v>191</v>
      </c>
      <c r="F7" s="226" t="s">
        <v>192</v>
      </c>
    </row>
    <row r="8" spans="1:7" ht="12.75" customHeight="1" x14ac:dyDescent="0.2">
      <c r="A8" s="442"/>
      <c r="B8" s="443"/>
      <c r="C8" s="445"/>
      <c r="D8" s="446"/>
      <c r="E8" s="227" t="s">
        <v>193</v>
      </c>
      <c r="F8" s="228" t="s">
        <v>194</v>
      </c>
    </row>
    <row r="9" spans="1:7" ht="12.75" customHeight="1" x14ac:dyDescent="0.2">
      <c r="A9" s="442"/>
      <c r="B9" s="444"/>
      <c r="C9" s="447" t="s">
        <v>195</v>
      </c>
      <c r="D9" s="448" t="s">
        <v>196</v>
      </c>
      <c r="E9" s="227" t="s">
        <v>197</v>
      </c>
      <c r="F9" s="228" t="s">
        <v>198</v>
      </c>
    </row>
    <row r="10" spans="1:7" ht="12.75" customHeight="1" x14ac:dyDescent="0.2">
      <c r="A10" s="442"/>
      <c r="B10" s="444"/>
      <c r="C10" s="442"/>
      <c r="D10" s="443"/>
      <c r="E10" s="227" t="s">
        <v>199</v>
      </c>
      <c r="F10" s="228" t="s">
        <v>200</v>
      </c>
    </row>
    <row r="11" spans="1:7" ht="12.75" customHeight="1" x14ac:dyDescent="0.2">
      <c r="A11" s="442"/>
      <c r="B11" s="444"/>
      <c r="C11" s="442"/>
      <c r="D11" s="443"/>
      <c r="E11" s="227" t="s">
        <v>201</v>
      </c>
      <c r="F11" s="228" t="s">
        <v>202</v>
      </c>
    </row>
    <row r="12" spans="1:7" ht="12.75" customHeight="1" x14ac:dyDescent="0.2">
      <c r="A12" s="442"/>
      <c r="B12" s="444"/>
      <c r="C12" s="442"/>
      <c r="D12" s="443"/>
      <c r="E12" s="227" t="s">
        <v>203</v>
      </c>
      <c r="F12" s="228" t="s">
        <v>204</v>
      </c>
    </row>
    <row r="13" spans="1:7" ht="12.75" customHeight="1" x14ac:dyDescent="0.2">
      <c r="A13" s="442"/>
      <c r="B13" s="444"/>
      <c r="C13" s="442"/>
      <c r="D13" s="443"/>
      <c r="E13" s="227" t="s">
        <v>205</v>
      </c>
      <c r="F13" s="228" t="s">
        <v>206</v>
      </c>
    </row>
    <row r="14" spans="1:7" ht="12.75" customHeight="1" x14ac:dyDescent="0.2">
      <c r="A14" s="442"/>
      <c r="B14" s="444"/>
      <c r="C14" s="445"/>
      <c r="D14" s="446"/>
      <c r="E14" s="227" t="s">
        <v>207</v>
      </c>
      <c r="F14" s="228" t="s">
        <v>208</v>
      </c>
    </row>
    <row r="15" spans="1:7" ht="12.75" customHeight="1" x14ac:dyDescent="0.2">
      <c r="A15" s="442"/>
      <c r="B15" s="444"/>
      <c r="C15" s="447" t="s">
        <v>209</v>
      </c>
      <c r="D15" s="448" t="s">
        <v>210</v>
      </c>
      <c r="E15" s="227" t="s">
        <v>211</v>
      </c>
      <c r="F15" s="228" t="s">
        <v>212</v>
      </c>
    </row>
    <row r="16" spans="1:7" ht="12.75" customHeight="1" x14ac:dyDescent="0.2">
      <c r="A16" s="442"/>
      <c r="B16" s="444"/>
      <c r="C16" s="442"/>
      <c r="D16" s="443"/>
      <c r="E16" s="227" t="s">
        <v>213</v>
      </c>
      <c r="F16" s="228" t="s">
        <v>214</v>
      </c>
    </row>
    <row r="17" spans="1:6" ht="12.75" customHeight="1" x14ac:dyDescent="0.2">
      <c r="A17" s="442"/>
      <c r="B17" s="444"/>
      <c r="C17" s="445"/>
      <c r="D17" s="446"/>
      <c r="E17" s="227" t="s">
        <v>215</v>
      </c>
      <c r="F17" s="228" t="s">
        <v>216</v>
      </c>
    </row>
    <row r="18" spans="1:6" ht="12.75" customHeight="1" x14ac:dyDescent="0.2">
      <c r="A18" s="442"/>
      <c r="B18" s="444"/>
      <c r="C18" s="447" t="s">
        <v>217</v>
      </c>
      <c r="D18" s="448" t="s">
        <v>218</v>
      </c>
      <c r="E18" s="227" t="s">
        <v>219</v>
      </c>
      <c r="F18" s="228" t="s">
        <v>220</v>
      </c>
    </row>
    <row r="19" spans="1:6" ht="12.75" customHeight="1" x14ac:dyDescent="0.2">
      <c r="A19" s="442"/>
      <c r="B19" s="444"/>
      <c r="C19" s="442"/>
      <c r="D19" s="443"/>
      <c r="E19" s="227" t="s">
        <v>221</v>
      </c>
      <c r="F19" s="228" t="s">
        <v>222</v>
      </c>
    </row>
    <row r="20" spans="1:6" ht="12.75" customHeight="1" x14ac:dyDescent="0.2">
      <c r="A20" s="442"/>
      <c r="B20" s="444"/>
      <c r="C20" s="442"/>
      <c r="D20" s="443"/>
      <c r="E20" s="227" t="s">
        <v>223</v>
      </c>
      <c r="F20" s="228" t="s">
        <v>224</v>
      </c>
    </row>
    <row r="21" spans="1:6" ht="12.75" customHeight="1" x14ac:dyDescent="0.2">
      <c r="A21" s="442"/>
      <c r="B21" s="444"/>
      <c r="C21" s="445"/>
      <c r="D21" s="446"/>
      <c r="E21" s="227" t="s">
        <v>225</v>
      </c>
      <c r="F21" s="228" t="s">
        <v>226</v>
      </c>
    </row>
    <row r="22" spans="1:6" ht="12.75" customHeight="1" x14ac:dyDescent="0.2">
      <c r="A22" s="449" t="s">
        <v>227</v>
      </c>
      <c r="B22" s="452" t="s">
        <v>228</v>
      </c>
      <c r="C22" s="449" t="s">
        <v>229</v>
      </c>
      <c r="D22" s="455" t="s">
        <v>230</v>
      </c>
      <c r="E22" s="229" t="s">
        <v>231</v>
      </c>
      <c r="F22" s="230" t="s">
        <v>232</v>
      </c>
    </row>
    <row r="23" spans="1:6" ht="12.75" customHeight="1" x14ac:dyDescent="0.2">
      <c r="A23" s="450"/>
      <c r="B23" s="453"/>
      <c r="C23" s="451"/>
      <c r="D23" s="456"/>
      <c r="E23" s="229" t="s">
        <v>233</v>
      </c>
      <c r="F23" s="230" t="s">
        <v>234</v>
      </c>
    </row>
    <row r="24" spans="1:6" ht="12.75" customHeight="1" x14ac:dyDescent="0.2">
      <c r="A24" s="450"/>
      <c r="B24" s="453"/>
      <c r="C24" s="449" t="s">
        <v>235</v>
      </c>
      <c r="D24" s="455" t="s">
        <v>236</v>
      </c>
      <c r="E24" s="229" t="s">
        <v>237</v>
      </c>
      <c r="F24" s="230" t="s">
        <v>238</v>
      </c>
    </row>
    <row r="25" spans="1:6" ht="12.75" customHeight="1" x14ac:dyDescent="0.2">
      <c r="A25" s="450"/>
      <c r="B25" s="453"/>
      <c r="C25" s="451"/>
      <c r="D25" s="456"/>
      <c r="E25" s="229" t="s">
        <v>239</v>
      </c>
      <c r="F25" s="230" t="s">
        <v>240</v>
      </c>
    </row>
    <row r="26" spans="1:6" ht="12.75" customHeight="1" x14ac:dyDescent="0.2">
      <c r="A26" s="450"/>
      <c r="B26" s="453"/>
      <c r="C26" s="457" t="s">
        <v>241</v>
      </c>
      <c r="D26" s="455" t="s">
        <v>242</v>
      </c>
      <c r="E26" s="229" t="s">
        <v>243</v>
      </c>
      <c r="F26" s="230" t="s">
        <v>244</v>
      </c>
    </row>
    <row r="27" spans="1:6" ht="12.75" customHeight="1" x14ac:dyDescent="0.2">
      <c r="A27" s="450"/>
      <c r="B27" s="453"/>
      <c r="C27" s="458"/>
      <c r="D27" s="460"/>
      <c r="E27" s="229" t="s">
        <v>245</v>
      </c>
      <c r="F27" s="230" t="s">
        <v>246</v>
      </c>
    </row>
    <row r="28" spans="1:6" ht="12.75" customHeight="1" x14ac:dyDescent="0.2">
      <c r="A28" s="450"/>
      <c r="B28" s="453"/>
      <c r="C28" s="458"/>
      <c r="D28" s="460"/>
      <c r="E28" s="229" t="s">
        <v>247</v>
      </c>
      <c r="F28" s="230" t="s">
        <v>248</v>
      </c>
    </row>
    <row r="29" spans="1:6" ht="12.75" customHeight="1" x14ac:dyDescent="0.2">
      <c r="A29" s="451"/>
      <c r="B29" s="454"/>
      <c r="C29" s="459"/>
      <c r="D29" s="456"/>
      <c r="E29" s="229" t="s">
        <v>249</v>
      </c>
      <c r="F29" s="230" t="s">
        <v>250</v>
      </c>
    </row>
    <row r="30" spans="1:6" ht="12.75" customHeight="1" x14ac:dyDescent="0.2">
      <c r="A30" s="447" t="s">
        <v>251</v>
      </c>
      <c r="B30" s="461" t="s">
        <v>252</v>
      </c>
      <c r="C30" s="447" t="s">
        <v>253</v>
      </c>
      <c r="D30" s="448" t="s">
        <v>254</v>
      </c>
      <c r="E30" s="231" t="s">
        <v>255</v>
      </c>
      <c r="F30" s="232" t="s">
        <v>256</v>
      </c>
    </row>
    <row r="31" spans="1:6" ht="12.75" customHeight="1" x14ac:dyDescent="0.2">
      <c r="A31" s="442"/>
      <c r="B31" s="444"/>
      <c r="C31" s="445"/>
      <c r="D31" s="446"/>
      <c r="E31" s="233" t="s">
        <v>257</v>
      </c>
      <c r="F31" s="234" t="s">
        <v>258</v>
      </c>
    </row>
    <row r="32" spans="1:6" ht="12.75" customHeight="1" x14ac:dyDescent="0.2">
      <c r="A32" s="442"/>
      <c r="B32" s="444"/>
      <c r="C32" s="235" t="s">
        <v>259</v>
      </c>
      <c r="D32" s="236" t="s">
        <v>260</v>
      </c>
      <c r="E32" s="237" t="s">
        <v>261</v>
      </c>
      <c r="F32" s="238" t="s">
        <v>260</v>
      </c>
    </row>
    <row r="33" spans="1:6" ht="12.75" customHeight="1" x14ac:dyDescent="0.2">
      <c r="A33" s="442"/>
      <c r="B33" s="444"/>
      <c r="C33" s="447" t="s">
        <v>262</v>
      </c>
      <c r="D33" s="448" t="s">
        <v>263</v>
      </c>
      <c r="E33" s="233" t="s">
        <v>264</v>
      </c>
      <c r="F33" s="234" t="s">
        <v>265</v>
      </c>
    </row>
    <row r="34" spans="1:6" ht="12.75" customHeight="1" x14ac:dyDescent="0.2">
      <c r="A34" s="442"/>
      <c r="B34" s="444"/>
      <c r="C34" s="442"/>
      <c r="D34" s="443"/>
      <c r="E34" s="233" t="s">
        <v>266</v>
      </c>
      <c r="F34" s="234" t="s">
        <v>267</v>
      </c>
    </row>
    <row r="35" spans="1:6" ht="12.75" customHeight="1" x14ac:dyDescent="0.2">
      <c r="A35" s="445"/>
      <c r="B35" s="462"/>
      <c r="C35" s="445"/>
      <c r="D35" s="446"/>
      <c r="E35" s="233" t="s">
        <v>268</v>
      </c>
      <c r="F35" s="234" t="s">
        <v>269</v>
      </c>
    </row>
    <row r="36" spans="1:6" ht="12.75" customHeight="1" x14ac:dyDescent="0.2">
      <c r="A36" s="449" t="s">
        <v>270</v>
      </c>
      <c r="B36" s="452" t="s">
        <v>271</v>
      </c>
      <c r="C36" s="449" t="s">
        <v>272</v>
      </c>
      <c r="D36" s="455" t="s">
        <v>271</v>
      </c>
      <c r="E36" s="229" t="s">
        <v>273</v>
      </c>
      <c r="F36" s="230" t="s">
        <v>274</v>
      </c>
    </row>
    <row r="37" spans="1:6" ht="12.75" customHeight="1" x14ac:dyDescent="0.2">
      <c r="A37" s="450"/>
      <c r="B37" s="453"/>
      <c r="C37" s="450"/>
      <c r="D37" s="460"/>
      <c r="E37" s="229" t="s">
        <v>275</v>
      </c>
      <c r="F37" s="230" t="s">
        <v>276</v>
      </c>
    </row>
    <row r="38" spans="1:6" ht="12.75" customHeight="1" x14ac:dyDescent="0.2">
      <c r="A38" s="450"/>
      <c r="B38" s="453"/>
      <c r="C38" s="451"/>
      <c r="D38" s="456"/>
      <c r="E38" s="229" t="s">
        <v>277</v>
      </c>
      <c r="F38" s="230" t="s">
        <v>278</v>
      </c>
    </row>
    <row r="39" spans="1:6" ht="12.75" customHeight="1" x14ac:dyDescent="0.2">
      <c r="A39" s="447" t="s">
        <v>279</v>
      </c>
      <c r="B39" s="448" t="s">
        <v>280</v>
      </c>
      <c r="C39" s="463" t="s">
        <v>281</v>
      </c>
      <c r="D39" s="448" t="s">
        <v>282</v>
      </c>
      <c r="E39" s="227" t="s">
        <v>283</v>
      </c>
      <c r="F39" s="228" t="s">
        <v>284</v>
      </c>
    </row>
    <row r="40" spans="1:6" ht="12.75" customHeight="1" x14ac:dyDescent="0.2">
      <c r="A40" s="442"/>
      <c r="B40" s="443"/>
      <c r="C40" s="464"/>
      <c r="D40" s="465"/>
      <c r="E40" s="227" t="s">
        <v>285</v>
      </c>
      <c r="F40" s="228" t="s">
        <v>286</v>
      </c>
    </row>
    <row r="41" spans="1:6" ht="12.75" customHeight="1" x14ac:dyDescent="0.2">
      <c r="A41" s="442"/>
      <c r="B41" s="443"/>
      <c r="C41" s="463" t="s">
        <v>287</v>
      </c>
      <c r="D41" s="448" t="s">
        <v>288</v>
      </c>
      <c r="E41" s="227" t="s">
        <v>289</v>
      </c>
      <c r="F41" s="228" t="s">
        <v>290</v>
      </c>
    </row>
    <row r="42" spans="1:6" ht="12.75" customHeight="1" x14ac:dyDescent="0.2">
      <c r="A42" s="442"/>
      <c r="B42" s="443"/>
      <c r="C42" s="466"/>
      <c r="D42" s="446"/>
      <c r="E42" s="227" t="s">
        <v>291</v>
      </c>
      <c r="F42" s="228" t="s">
        <v>292</v>
      </c>
    </row>
    <row r="43" spans="1:6" s="181" customFormat="1" ht="12.75" customHeight="1" x14ac:dyDescent="0.2">
      <c r="A43" s="445"/>
      <c r="B43" s="446"/>
      <c r="C43" s="239" t="s">
        <v>293</v>
      </c>
      <c r="D43" s="240" t="s">
        <v>294</v>
      </c>
      <c r="E43" s="227">
        <v>54</v>
      </c>
      <c r="F43" s="228" t="s">
        <v>294</v>
      </c>
    </row>
    <row r="44" spans="1:6" x14ac:dyDescent="0.2">
      <c r="A44" s="241" t="s">
        <v>295</v>
      </c>
      <c r="B44" s="242"/>
      <c r="C44" s="243" t="s">
        <v>296</v>
      </c>
      <c r="D44" s="243"/>
      <c r="E44" s="244"/>
      <c r="F44" s="245" t="s">
        <v>18</v>
      </c>
    </row>
  </sheetData>
  <mergeCells count="34">
    <mergeCell ref="A36:A38"/>
    <mergeCell ref="B36:B38"/>
    <mergeCell ref="C36:C38"/>
    <mergeCell ref="D36:D38"/>
    <mergeCell ref="A39:A43"/>
    <mergeCell ref="B39:B43"/>
    <mergeCell ref="C39:C40"/>
    <mergeCell ref="D39:D40"/>
    <mergeCell ref="C41:C42"/>
    <mergeCell ref="D41:D42"/>
    <mergeCell ref="A30:A35"/>
    <mergeCell ref="B30:B35"/>
    <mergeCell ref="C30:C31"/>
    <mergeCell ref="D30:D31"/>
    <mergeCell ref="C33:C35"/>
    <mergeCell ref="D33:D35"/>
    <mergeCell ref="A22:A29"/>
    <mergeCell ref="B22:B29"/>
    <mergeCell ref="C22:C23"/>
    <mergeCell ref="D22:D23"/>
    <mergeCell ref="C24:C25"/>
    <mergeCell ref="D24:D25"/>
    <mergeCell ref="C26:C29"/>
    <mergeCell ref="D26:D29"/>
    <mergeCell ref="A7:A21"/>
    <mergeCell ref="B7:B21"/>
    <mergeCell ref="C7:C8"/>
    <mergeCell ref="D7:D8"/>
    <mergeCell ref="C9:C14"/>
    <mergeCell ref="D9:D14"/>
    <mergeCell ref="C15:C17"/>
    <mergeCell ref="D15:D17"/>
    <mergeCell ref="C18:C21"/>
    <mergeCell ref="D18:D21"/>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H60"/>
  <sheetViews>
    <sheetView showGridLines="0" workbookViewId="0"/>
  </sheetViews>
  <sheetFormatPr baseColWidth="10" defaultRowHeight="12.75" x14ac:dyDescent="0.2"/>
  <cols>
    <col min="1" max="1" width="5.5" style="14" customWidth="1"/>
    <col min="2" max="16384" width="11" style="14"/>
  </cols>
  <sheetData>
    <row r="1" spans="1:8" s="13" customFormat="1" ht="33.75" customHeight="1" x14ac:dyDescent="0.2">
      <c r="A1" s="11"/>
      <c r="B1" s="11"/>
      <c r="C1" s="11"/>
      <c r="D1" s="11"/>
      <c r="E1" s="11"/>
      <c r="F1" s="11"/>
      <c r="G1" s="12"/>
      <c r="H1" s="12" t="s">
        <v>17</v>
      </c>
    </row>
    <row r="3" spans="1:8" ht="15.75" x14ac:dyDescent="0.25">
      <c r="A3" s="17" t="s">
        <v>46</v>
      </c>
      <c r="B3" s="17"/>
      <c r="C3" s="17"/>
      <c r="D3" s="17"/>
      <c r="E3" s="17"/>
      <c r="F3" s="17"/>
      <c r="G3" s="17"/>
      <c r="H3" s="17"/>
    </row>
    <row r="6" spans="1:8" x14ac:dyDescent="0.2">
      <c r="A6" s="19"/>
      <c r="B6" s="19"/>
      <c r="C6" s="19"/>
      <c r="D6" s="19"/>
      <c r="E6" s="19"/>
      <c r="F6" s="19"/>
      <c r="G6" s="19"/>
      <c r="H6" s="19"/>
    </row>
    <row r="7" spans="1:8" x14ac:dyDescent="0.2">
      <c r="A7" s="19"/>
      <c r="B7" s="19"/>
      <c r="C7" s="19"/>
      <c r="D7" s="19"/>
      <c r="E7" s="19"/>
      <c r="F7" s="19"/>
      <c r="G7" s="19"/>
      <c r="H7" s="19"/>
    </row>
    <row r="8" spans="1:8" x14ac:dyDescent="0.2">
      <c r="A8" s="19"/>
      <c r="B8" s="19"/>
      <c r="C8" s="19"/>
      <c r="D8" s="19"/>
      <c r="E8" s="19"/>
      <c r="F8" s="19"/>
      <c r="G8" s="19"/>
      <c r="H8" s="19"/>
    </row>
    <row r="9" spans="1:8" x14ac:dyDescent="0.2">
      <c r="A9" s="20"/>
      <c r="B9" s="21"/>
      <c r="C9" s="20"/>
      <c r="D9" s="20"/>
      <c r="E9" s="20"/>
      <c r="F9" s="20"/>
      <c r="G9" s="20"/>
      <c r="H9" s="20"/>
    </row>
    <row r="10" spans="1:8" x14ac:dyDescent="0.2">
      <c r="A10" s="19"/>
      <c r="B10" s="22"/>
      <c r="C10" s="22"/>
      <c r="D10" s="22"/>
      <c r="E10" s="22"/>
      <c r="F10" s="22"/>
      <c r="G10" s="22"/>
      <c r="H10" s="22"/>
    </row>
    <row r="11" spans="1:8" x14ac:dyDescent="0.2">
      <c r="A11" s="19"/>
      <c r="B11" s="19"/>
      <c r="C11" s="19"/>
      <c r="D11" s="19"/>
      <c r="E11" s="19"/>
      <c r="F11" s="19"/>
      <c r="G11" s="19"/>
      <c r="H11" s="19"/>
    </row>
    <row r="12" spans="1:8" x14ac:dyDescent="0.2">
      <c r="A12" s="19"/>
      <c r="B12" s="19"/>
      <c r="C12" s="19"/>
      <c r="D12" s="19"/>
      <c r="E12" s="19"/>
      <c r="F12" s="19"/>
      <c r="G12" s="19"/>
      <c r="H12" s="19"/>
    </row>
    <row r="13" spans="1:8" x14ac:dyDescent="0.2">
      <c r="A13" s="19"/>
      <c r="B13" s="19"/>
      <c r="C13" s="19"/>
      <c r="D13" s="19"/>
      <c r="E13" s="19"/>
      <c r="F13" s="19"/>
      <c r="G13" s="19"/>
      <c r="H13" s="19"/>
    </row>
    <row r="14" spans="1:8" x14ac:dyDescent="0.2">
      <c r="A14" s="19"/>
      <c r="B14" s="19"/>
      <c r="C14" s="19"/>
      <c r="D14" s="19"/>
      <c r="E14" s="19"/>
      <c r="F14" s="19"/>
      <c r="G14" s="19"/>
      <c r="H14" s="19"/>
    </row>
    <row r="15" spans="1:8" x14ac:dyDescent="0.2">
      <c r="A15" s="19"/>
      <c r="B15" s="19"/>
      <c r="C15" s="19"/>
      <c r="D15" s="19"/>
      <c r="E15" s="19"/>
      <c r="F15" s="19"/>
      <c r="G15" s="19"/>
      <c r="H15" s="19"/>
    </row>
    <row r="16" spans="1:8" x14ac:dyDescent="0.2">
      <c r="A16" s="19"/>
      <c r="B16" s="19"/>
      <c r="C16" s="19"/>
      <c r="D16" s="19"/>
      <c r="E16" s="19"/>
      <c r="F16" s="19"/>
      <c r="G16" s="19"/>
      <c r="H16" s="19"/>
    </row>
    <row r="17" spans="1:8" x14ac:dyDescent="0.2">
      <c r="A17" s="19"/>
      <c r="B17" s="19"/>
      <c r="C17" s="19"/>
      <c r="D17" s="19"/>
      <c r="E17" s="19"/>
      <c r="F17" s="19"/>
      <c r="G17" s="19"/>
      <c r="H17" s="19"/>
    </row>
    <row r="18" spans="1:8" x14ac:dyDescent="0.2">
      <c r="A18" s="19"/>
      <c r="B18" s="19"/>
      <c r="C18" s="19"/>
      <c r="D18" s="19"/>
      <c r="E18" s="19"/>
      <c r="F18" s="19"/>
      <c r="G18" s="19"/>
      <c r="H18" s="19"/>
    </row>
    <row r="19" spans="1:8" x14ac:dyDescent="0.2">
      <c r="A19" s="19"/>
      <c r="B19" s="19"/>
      <c r="C19" s="19"/>
      <c r="D19" s="19"/>
      <c r="E19" s="19"/>
      <c r="F19" s="19"/>
      <c r="G19" s="19"/>
      <c r="H19" s="19"/>
    </row>
    <row r="20" spans="1:8" x14ac:dyDescent="0.2">
      <c r="A20" s="19"/>
      <c r="B20" s="19"/>
      <c r="C20" s="19"/>
      <c r="D20" s="19"/>
      <c r="E20" s="19"/>
      <c r="F20" s="19"/>
      <c r="G20" s="19"/>
      <c r="H20" s="19"/>
    </row>
    <row r="21" spans="1:8" x14ac:dyDescent="0.2">
      <c r="A21" s="19"/>
      <c r="B21" s="19"/>
      <c r="C21" s="19"/>
      <c r="D21" s="19"/>
      <c r="E21" s="19"/>
      <c r="F21" s="19"/>
      <c r="G21" s="19"/>
      <c r="H21" s="19"/>
    </row>
    <row r="22" spans="1:8" x14ac:dyDescent="0.2">
      <c r="A22" s="19"/>
      <c r="B22" s="19"/>
      <c r="C22" s="19"/>
      <c r="D22" s="19"/>
      <c r="E22" s="19"/>
      <c r="F22" s="19"/>
      <c r="G22" s="19"/>
      <c r="H22" s="19"/>
    </row>
    <row r="23" spans="1:8" x14ac:dyDescent="0.2">
      <c r="A23" s="19"/>
      <c r="B23" s="19"/>
      <c r="C23" s="19"/>
      <c r="D23" s="19"/>
      <c r="E23" s="19"/>
      <c r="F23" s="19"/>
      <c r="G23" s="19"/>
      <c r="H23" s="19"/>
    </row>
    <row r="24" spans="1:8" x14ac:dyDescent="0.2">
      <c r="A24" s="19"/>
      <c r="B24" s="19"/>
      <c r="C24" s="19"/>
      <c r="D24" s="19"/>
      <c r="E24" s="19"/>
      <c r="F24" s="19"/>
      <c r="G24" s="19"/>
      <c r="H24" s="19"/>
    </row>
    <row r="25" spans="1:8" x14ac:dyDescent="0.2">
      <c r="A25" s="19"/>
      <c r="B25" s="19"/>
      <c r="C25" s="19"/>
      <c r="D25" s="19"/>
      <c r="E25" s="19"/>
      <c r="F25" s="19"/>
      <c r="G25" s="19"/>
      <c r="H25" s="19"/>
    </row>
    <row r="26" spans="1:8" x14ac:dyDescent="0.2">
      <c r="A26" s="19"/>
      <c r="B26" s="19"/>
      <c r="C26" s="19"/>
      <c r="D26" s="19"/>
      <c r="E26" s="19"/>
      <c r="F26" s="19"/>
      <c r="G26" s="19"/>
      <c r="H26" s="19"/>
    </row>
    <row r="27" spans="1:8" x14ac:dyDescent="0.2">
      <c r="A27" s="19"/>
      <c r="B27" s="19"/>
      <c r="C27" s="19"/>
      <c r="D27" s="19"/>
      <c r="E27" s="19"/>
      <c r="F27" s="19"/>
      <c r="G27" s="19"/>
      <c r="H27" s="19"/>
    </row>
    <row r="28" spans="1:8" x14ac:dyDescent="0.2">
      <c r="A28" s="19"/>
      <c r="B28" s="19"/>
      <c r="C28" s="19"/>
      <c r="D28" s="19"/>
      <c r="E28" s="19"/>
      <c r="F28" s="19"/>
      <c r="G28" s="19"/>
      <c r="H28" s="19"/>
    </row>
    <row r="29" spans="1:8" x14ac:dyDescent="0.2">
      <c r="A29" s="19"/>
      <c r="B29" s="19"/>
      <c r="C29" s="19"/>
      <c r="D29" s="19"/>
      <c r="E29" s="19"/>
      <c r="F29" s="19"/>
      <c r="G29" s="19"/>
      <c r="H29" s="19"/>
    </row>
    <row r="30" spans="1:8" x14ac:dyDescent="0.2">
      <c r="A30" s="19"/>
      <c r="B30" s="19"/>
      <c r="C30" s="19"/>
      <c r="D30" s="19"/>
      <c r="E30" s="19"/>
      <c r="F30" s="19"/>
      <c r="G30" s="19"/>
      <c r="H30" s="19"/>
    </row>
    <row r="31" spans="1:8" x14ac:dyDescent="0.2">
      <c r="A31" s="19"/>
      <c r="B31" s="19"/>
      <c r="C31" s="19"/>
      <c r="D31" s="19"/>
      <c r="E31" s="19"/>
      <c r="F31" s="19"/>
      <c r="G31" s="19"/>
      <c r="H31" s="19"/>
    </row>
    <row r="32" spans="1:8" x14ac:dyDescent="0.2">
      <c r="A32" s="19"/>
      <c r="B32" s="19"/>
      <c r="C32" s="19"/>
      <c r="D32" s="19"/>
      <c r="E32" s="19"/>
      <c r="F32" s="19"/>
      <c r="G32" s="19"/>
      <c r="H32" s="19"/>
    </row>
    <row r="33" spans="1:8" ht="24" customHeight="1" x14ac:dyDescent="0.2">
      <c r="A33" s="25" t="s">
        <v>47</v>
      </c>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row r="42" spans="1:8" x14ac:dyDescent="0.2">
      <c r="A42" s="19"/>
      <c r="B42" s="19"/>
      <c r="C42" s="19"/>
      <c r="D42" s="19"/>
      <c r="E42" s="19"/>
      <c r="F42" s="19"/>
      <c r="G42" s="19"/>
      <c r="H42" s="19"/>
    </row>
    <row r="43" spans="1:8" x14ac:dyDescent="0.2">
      <c r="A43" s="19"/>
      <c r="B43" s="19"/>
      <c r="C43" s="19"/>
      <c r="D43" s="19"/>
      <c r="E43" s="19"/>
      <c r="F43" s="19"/>
      <c r="G43" s="19"/>
      <c r="H43" s="19"/>
    </row>
    <row r="44" spans="1:8" x14ac:dyDescent="0.2">
      <c r="A44" s="19"/>
      <c r="B44" s="19"/>
      <c r="C44" s="19"/>
      <c r="D44" s="19"/>
      <c r="E44" s="19"/>
      <c r="F44" s="19"/>
      <c r="G44" s="19"/>
      <c r="H44" s="19"/>
    </row>
    <row r="45" spans="1:8" x14ac:dyDescent="0.2">
      <c r="A45" s="26"/>
      <c r="B45" s="19"/>
      <c r="C45" s="19"/>
      <c r="D45" s="19"/>
      <c r="E45" s="19"/>
      <c r="F45" s="19"/>
      <c r="G45" s="19"/>
      <c r="H45" s="19"/>
    </row>
    <row r="46" spans="1:8" x14ac:dyDescent="0.2">
      <c r="A46" s="19"/>
      <c r="B46" s="19"/>
      <c r="C46" s="19"/>
      <c r="D46" s="19"/>
      <c r="E46" s="19"/>
      <c r="F46" s="19"/>
      <c r="G46" s="19"/>
      <c r="H46" s="19"/>
    </row>
    <row r="47" spans="1:8" x14ac:dyDescent="0.2">
      <c r="A47" s="27"/>
      <c r="B47" s="19"/>
      <c r="C47" s="19"/>
      <c r="D47" s="19"/>
      <c r="E47" s="19"/>
      <c r="F47" s="19"/>
      <c r="G47" s="19"/>
      <c r="H47" s="19"/>
    </row>
    <row r="48" spans="1:8" x14ac:dyDescent="0.2">
      <c r="A48" s="19"/>
      <c r="B48" s="19"/>
      <c r="C48" s="19"/>
      <c r="D48" s="19"/>
      <c r="E48" s="19"/>
      <c r="F48" s="19"/>
      <c r="G48" s="19"/>
      <c r="H48" s="19"/>
    </row>
    <row r="49" spans="1:8" x14ac:dyDescent="0.2">
      <c r="A49" s="19"/>
      <c r="B49" s="19"/>
      <c r="C49" s="19"/>
      <c r="D49" s="19"/>
      <c r="E49" s="19"/>
      <c r="F49" s="19"/>
      <c r="G49" s="19"/>
      <c r="H49" s="19"/>
    </row>
    <row r="50" spans="1:8" x14ac:dyDescent="0.2">
      <c r="A50" s="19"/>
      <c r="B50" s="19"/>
      <c r="C50" s="19"/>
      <c r="D50" s="19"/>
      <c r="E50" s="19"/>
      <c r="F50" s="19"/>
      <c r="G50" s="19"/>
      <c r="H50" s="19"/>
    </row>
    <row r="51" spans="1:8" x14ac:dyDescent="0.2">
      <c r="A51" s="19"/>
      <c r="B51" s="19"/>
      <c r="C51" s="19"/>
      <c r="D51" s="19"/>
      <c r="E51" s="19"/>
      <c r="F51" s="19"/>
      <c r="G51" s="19"/>
      <c r="H51" s="19"/>
    </row>
    <row r="52" spans="1:8" x14ac:dyDescent="0.2">
      <c r="A52" s="19"/>
      <c r="B52" s="19"/>
      <c r="C52" s="19"/>
      <c r="D52" s="19"/>
      <c r="E52" s="19"/>
      <c r="F52" s="19"/>
      <c r="G52" s="19"/>
      <c r="H52" s="19"/>
    </row>
    <row r="53" spans="1:8" x14ac:dyDescent="0.2">
      <c r="A53" s="19"/>
      <c r="B53" s="19"/>
      <c r="C53" s="19"/>
      <c r="D53" s="19"/>
      <c r="E53" s="19"/>
      <c r="F53" s="19"/>
      <c r="G53" s="19"/>
      <c r="H53" s="19"/>
    </row>
    <row r="54" spans="1:8" ht="14.25" x14ac:dyDescent="0.2">
      <c r="A54" s="28"/>
      <c r="B54" s="29"/>
      <c r="C54" s="29"/>
      <c r="D54" s="29"/>
      <c r="E54" s="29"/>
      <c r="F54" s="47"/>
      <c r="G54" s="19"/>
      <c r="H54" s="19"/>
    </row>
    <row r="55" spans="1:8" ht="14.25" x14ac:dyDescent="0.2">
      <c r="A55" s="28"/>
      <c r="B55" s="29"/>
      <c r="C55" s="29"/>
      <c r="D55" s="29"/>
      <c r="E55" s="29"/>
      <c r="F55" s="47"/>
      <c r="G55" s="19"/>
      <c r="H55" s="19"/>
    </row>
    <row r="56" spans="1:8" ht="14.25" x14ac:dyDescent="0.2">
      <c r="A56" s="28"/>
      <c r="B56" s="29"/>
      <c r="C56" s="29"/>
      <c r="D56" s="29"/>
      <c r="E56" s="29"/>
      <c r="F56" s="47"/>
    </row>
    <row r="57" spans="1:8" ht="14.25" x14ac:dyDescent="0.2">
      <c r="A57" s="28"/>
      <c r="B57" s="29"/>
      <c r="C57" s="29"/>
      <c r="D57" s="29"/>
      <c r="E57" s="29"/>
      <c r="F57" s="47"/>
    </row>
    <row r="58" spans="1:8" ht="14.25" x14ac:dyDescent="0.2">
      <c r="A58" s="28"/>
      <c r="B58" s="29"/>
      <c r="C58" s="29"/>
      <c r="D58" s="29"/>
      <c r="E58" s="29"/>
      <c r="F58" s="47"/>
    </row>
    <row r="59" spans="1:8" ht="14.25" x14ac:dyDescent="0.2">
      <c r="A59" s="28"/>
      <c r="B59" s="29"/>
      <c r="C59" s="29"/>
      <c r="D59" s="29"/>
      <c r="E59" s="29"/>
      <c r="F59" s="47"/>
    </row>
    <row r="60" spans="1:8" ht="14.25" x14ac:dyDescent="0.2">
      <c r="A60" s="28"/>
      <c r="B60" s="29"/>
      <c r="C60" s="29"/>
      <c r="D60" s="29"/>
      <c r="E60" s="29"/>
      <c r="F60" s="47"/>
    </row>
  </sheetData>
  <hyperlinks>
    <hyperlink ref="A33" r:id="rId1"/>
  </hyperlinks>
  <pageMargins left="0.70866141732283472" right="0.70866141732283472" top="0.78740157480314965" bottom="0.78740157480314965" header="0.31496062992125984" footer="0.31496062992125984"/>
  <pageSetup paperSize="9" scale="97"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39"/>
  <sheetViews>
    <sheetView workbookViewId="0"/>
  </sheetViews>
  <sheetFormatPr baseColWidth="10" defaultRowHeight="12.75" x14ac:dyDescent="0.2"/>
  <cols>
    <col min="1" max="1" width="5.5" style="128" customWidth="1"/>
    <col min="2" max="2" width="11.125" style="128" customWidth="1"/>
    <col min="3" max="3" width="10.5" style="128" customWidth="1"/>
    <col min="4" max="4" width="8.5" style="128" customWidth="1"/>
    <col min="5" max="5" width="1.5" style="128" customWidth="1"/>
    <col min="6" max="6" width="0.375" style="128" hidden="1" customWidth="1"/>
    <col min="7" max="7" width="24.375" style="128" customWidth="1"/>
    <col min="8" max="8" width="11.125" style="128" customWidth="1"/>
    <col min="9" max="256" width="11" style="128"/>
    <col min="257" max="257" width="5.5" style="128" customWidth="1"/>
    <col min="258" max="258" width="11.125" style="128" customWidth="1"/>
    <col min="259" max="259" width="10.5" style="128" customWidth="1"/>
    <col min="260" max="260" width="8.5" style="128" customWidth="1"/>
    <col min="261" max="261" width="1.5" style="128" customWidth="1"/>
    <col min="262" max="262" width="0" style="128" hidden="1" customWidth="1"/>
    <col min="263" max="263" width="24.375" style="128" customWidth="1"/>
    <col min="264" max="264" width="11.125" style="128" customWidth="1"/>
    <col min="265" max="512" width="11" style="128"/>
    <col min="513" max="513" width="5.5" style="128" customWidth="1"/>
    <col min="514" max="514" width="11.125" style="128" customWidth="1"/>
    <col min="515" max="515" width="10.5" style="128" customWidth="1"/>
    <col min="516" max="516" width="8.5" style="128" customWidth="1"/>
    <col min="517" max="517" width="1.5" style="128" customWidth="1"/>
    <col min="518" max="518" width="0" style="128" hidden="1" customWidth="1"/>
    <col min="519" max="519" width="24.375" style="128" customWidth="1"/>
    <col min="520" max="520" width="11.125" style="128" customWidth="1"/>
    <col min="521" max="768" width="11" style="128"/>
    <col min="769" max="769" width="5.5" style="128" customWidth="1"/>
    <col min="770" max="770" width="11.125" style="128" customWidth="1"/>
    <col min="771" max="771" width="10.5" style="128" customWidth="1"/>
    <col min="772" max="772" width="8.5" style="128" customWidth="1"/>
    <col min="773" max="773" width="1.5" style="128" customWidth="1"/>
    <col min="774" max="774" width="0" style="128" hidden="1" customWidth="1"/>
    <col min="775" max="775" width="24.375" style="128" customWidth="1"/>
    <col min="776" max="776" width="11.125" style="128" customWidth="1"/>
    <col min="777" max="1024" width="11" style="128"/>
    <col min="1025" max="1025" width="5.5" style="128" customWidth="1"/>
    <col min="1026" max="1026" width="11.125" style="128" customWidth="1"/>
    <col min="1027" max="1027" width="10.5" style="128" customWidth="1"/>
    <col min="1028" max="1028" width="8.5" style="128" customWidth="1"/>
    <col min="1029" max="1029" width="1.5" style="128" customWidth="1"/>
    <col min="1030" max="1030" width="0" style="128" hidden="1" customWidth="1"/>
    <col min="1031" max="1031" width="24.375" style="128" customWidth="1"/>
    <col min="1032" max="1032" width="11.125" style="128" customWidth="1"/>
    <col min="1033" max="1280" width="11" style="128"/>
    <col min="1281" max="1281" width="5.5" style="128" customWidth="1"/>
    <col min="1282" max="1282" width="11.125" style="128" customWidth="1"/>
    <col min="1283" max="1283" width="10.5" style="128" customWidth="1"/>
    <col min="1284" max="1284" width="8.5" style="128" customWidth="1"/>
    <col min="1285" max="1285" width="1.5" style="128" customWidth="1"/>
    <col min="1286" max="1286" width="0" style="128" hidden="1" customWidth="1"/>
    <col min="1287" max="1287" width="24.375" style="128" customWidth="1"/>
    <col min="1288" max="1288" width="11.125" style="128" customWidth="1"/>
    <col min="1289" max="1536" width="11" style="128"/>
    <col min="1537" max="1537" width="5.5" style="128" customWidth="1"/>
    <col min="1538" max="1538" width="11.125" style="128" customWidth="1"/>
    <col min="1539" max="1539" width="10.5" style="128" customWidth="1"/>
    <col min="1540" max="1540" width="8.5" style="128" customWidth="1"/>
    <col min="1541" max="1541" width="1.5" style="128" customWidth="1"/>
    <col min="1542" max="1542" width="0" style="128" hidden="1" customWidth="1"/>
    <col min="1543" max="1543" width="24.375" style="128" customWidth="1"/>
    <col min="1544" max="1544" width="11.125" style="128" customWidth="1"/>
    <col min="1545" max="1792" width="11" style="128"/>
    <col min="1793" max="1793" width="5.5" style="128" customWidth="1"/>
    <col min="1794" max="1794" width="11.125" style="128" customWidth="1"/>
    <col min="1795" max="1795" width="10.5" style="128" customWidth="1"/>
    <col min="1796" max="1796" width="8.5" style="128" customWidth="1"/>
    <col min="1797" max="1797" width="1.5" style="128" customWidth="1"/>
    <col min="1798" max="1798" width="0" style="128" hidden="1" customWidth="1"/>
    <col min="1799" max="1799" width="24.375" style="128" customWidth="1"/>
    <col min="1800" max="1800" width="11.125" style="128" customWidth="1"/>
    <col min="1801" max="2048" width="11" style="128"/>
    <col min="2049" max="2049" width="5.5" style="128" customWidth="1"/>
    <col min="2050" max="2050" width="11.125" style="128" customWidth="1"/>
    <col min="2051" max="2051" width="10.5" style="128" customWidth="1"/>
    <col min="2052" max="2052" width="8.5" style="128" customWidth="1"/>
    <col min="2053" max="2053" width="1.5" style="128" customWidth="1"/>
    <col min="2054" max="2054" width="0" style="128" hidden="1" customWidth="1"/>
    <col min="2055" max="2055" width="24.375" style="128" customWidth="1"/>
    <col min="2056" max="2056" width="11.125" style="128" customWidth="1"/>
    <col min="2057" max="2304" width="11" style="128"/>
    <col min="2305" max="2305" width="5.5" style="128" customWidth="1"/>
    <col min="2306" max="2306" width="11.125" style="128" customWidth="1"/>
    <col min="2307" max="2307" width="10.5" style="128" customWidth="1"/>
    <col min="2308" max="2308" width="8.5" style="128" customWidth="1"/>
    <col min="2309" max="2309" width="1.5" style="128" customWidth="1"/>
    <col min="2310" max="2310" width="0" style="128" hidden="1" customWidth="1"/>
    <col min="2311" max="2311" width="24.375" style="128" customWidth="1"/>
    <col min="2312" max="2312" width="11.125" style="128" customWidth="1"/>
    <col min="2313" max="2560" width="11" style="128"/>
    <col min="2561" max="2561" width="5.5" style="128" customWidth="1"/>
    <col min="2562" max="2562" width="11.125" style="128" customWidth="1"/>
    <col min="2563" max="2563" width="10.5" style="128" customWidth="1"/>
    <col min="2564" max="2564" width="8.5" style="128" customWidth="1"/>
    <col min="2565" max="2565" width="1.5" style="128" customWidth="1"/>
    <col min="2566" max="2566" width="0" style="128" hidden="1" customWidth="1"/>
    <col min="2567" max="2567" width="24.375" style="128" customWidth="1"/>
    <col min="2568" max="2568" width="11.125" style="128" customWidth="1"/>
    <col min="2569" max="2816" width="11" style="128"/>
    <col min="2817" max="2817" width="5.5" style="128" customWidth="1"/>
    <col min="2818" max="2818" width="11.125" style="128" customWidth="1"/>
    <col min="2819" max="2819" width="10.5" style="128" customWidth="1"/>
    <col min="2820" max="2820" width="8.5" style="128" customWidth="1"/>
    <col min="2821" max="2821" width="1.5" style="128" customWidth="1"/>
    <col min="2822" max="2822" width="0" style="128" hidden="1" customWidth="1"/>
    <col min="2823" max="2823" width="24.375" style="128" customWidth="1"/>
    <col min="2824" max="2824" width="11.125" style="128" customWidth="1"/>
    <col min="2825" max="3072" width="11" style="128"/>
    <col min="3073" max="3073" width="5.5" style="128" customWidth="1"/>
    <col min="3074" max="3074" width="11.125" style="128" customWidth="1"/>
    <col min="3075" max="3075" width="10.5" style="128" customWidth="1"/>
    <col min="3076" max="3076" width="8.5" style="128" customWidth="1"/>
    <col min="3077" max="3077" width="1.5" style="128" customWidth="1"/>
    <col min="3078" max="3078" width="0" style="128" hidden="1" customWidth="1"/>
    <col min="3079" max="3079" width="24.375" style="128" customWidth="1"/>
    <col min="3080" max="3080" width="11.125" style="128" customWidth="1"/>
    <col min="3081" max="3328" width="11" style="128"/>
    <col min="3329" max="3329" width="5.5" style="128" customWidth="1"/>
    <col min="3330" max="3330" width="11.125" style="128" customWidth="1"/>
    <col min="3331" max="3331" width="10.5" style="128" customWidth="1"/>
    <col min="3332" max="3332" width="8.5" style="128" customWidth="1"/>
    <col min="3333" max="3333" width="1.5" style="128" customWidth="1"/>
    <col min="3334" max="3334" width="0" style="128" hidden="1" customWidth="1"/>
    <col min="3335" max="3335" width="24.375" style="128" customWidth="1"/>
    <col min="3336" max="3336" width="11.125" style="128" customWidth="1"/>
    <col min="3337" max="3584" width="11" style="128"/>
    <col min="3585" max="3585" width="5.5" style="128" customWidth="1"/>
    <col min="3586" max="3586" width="11.125" style="128" customWidth="1"/>
    <col min="3587" max="3587" width="10.5" style="128" customWidth="1"/>
    <col min="3588" max="3588" width="8.5" style="128" customWidth="1"/>
    <col min="3589" max="3589" width="1.5" style="128" customWidth="1"/>
    <col min="3590" max="3590" width="0" style="128" hidden="1" customWidth="1"/>
    <col min="3591" max="3591" width="24.375" style="128" customWidth="1"/>
    <col min="3592" max="3592" width="11.125" style="128" customWidth="1"/>
    <col min="3593" max="3840" width="11" style="128"/>
    <col min="3841" max="3841" width="5.5" style="128" customWidth="1"/>
    <col min="3842" max="3842" width="11.125" style="128" customWidth="1"/>
    <col min="3843" max="3843" width="10.5" style="128" customWidth="1"/>
    <col min="3844" max="3844" width="8.5" style="128" customWidth="1"/>
    <col min="3845" max="3845" width="1.5" style="128" customWidth="1"/>
    <col min="3846" max="3846" width="0" style="128" hidden="1" customWidth="1"/>
    <col min="3847" max="3847" width="24.375" style="128" customWidth="1"/>
    <col min="3848" max="3848" width="11.125" style="128" customWidth="1"/>
    <col min="3849" max="4096" width="11" style="128"/>
    <col min="4097" max="4097" width="5.5" style="128" customWidth="1"/>
    <col min="4098" max="4098" width="11.125" style="128" customWidth="1"/>
    <col min="4099" max="4099" width="10.5" style="128" customWidth="1"/>
    <col min="4100" max="4100" width="8.5" style="128" customWidth="1"/>
    <col min="4101" max="4101" width="1.5" style="128" customWidth="1"/>
    <col min="4102" max="4102" width="0" style="128" hidden="1" customWidth="1"/>
    <col min="4103" max="4103" width="24.375" style="128" customWidth="1"/>
    <col min="4104" max="4104" width="11.125" style="128" customWidth="1"/>
    <col min="4105" max="4352" width="11" style="128"/>
    <col min="4353" max="4353" width="5.5" style="128" customWidth="1"/>
    <col min="4354" max="4354" width="11.125" style="128" customWidth="1"/>
    <col min="4355" max="4355" width="10.5" style="128" customWidth="1"/>
    <col min="4356" max="4356" width="8.5" style="128" customWidth="1"/>
    <col min="4357" max="4357" width="1.5" style="128" customWidth="1"/>
    <col min="4358" max="4358" width="0" style="128" hidden="1" customWidth="1"/>
    <col min="4359" max="4359" width="24.375" style="128" customWidth="1"/>
    <col min="4360" max="4360" width="11.125" style="128" customWidth="1"/>
    <col min="4361" max="4608" width="11" style="128"/>
    <col min="4609" max="4609" width="5.5" style="128" customWidth="1"/>
    <col min="4610" max="4610" width="11.125" style="128" customWidth="1"/>
    <col min="4611" max="4611" width="10.5" style="128" customWidth="1"/>
    <col min="4612" max="4612" width="8.5" style="128" customWidth="1"/>
    <col min="4613" max="4613" width="1.5" style="128" customWidth="1"/>
    <col min="4614" max="4614" width="0" style="128" hidden="1" customWidth="1"/>
    <col min="4615" max="4615" width="24.375" style="128" customWidth="1"/>
    <col min="4616" max="4616" width="11.125" style="128" customWidth="1"/>
    <col min="4617" max="4864" width="11" style="128"/>
    <col min="4865" max="4865" width="5.5" style="128" customWidth="1"/>
    <col min="4866" max="4866" width="11.125" style="128" customWidth="1"/>
    <col min="4867" max="4867" width="10.5" style="128" customWidth="1"/>
    <col min="4868" max="4868" width="8.5" style="128" customWidth="1"/>
    <col min="4869" max="4869" width="1.5" style="128" customWidth="1"/>
    <col min="4870" max="4870" width="0" style="128" hidden="1" customWidth="1"/>
    <col min="4871" max="4871" width="24.375" style="128" customWidth="1"/>
    <col min="4872" max="4872" width="11.125" style="128" customWidth="1"/>
    <col min="4873" max="5120" width="11" style="128"/>
    <col min="5121" max="5121" width="5.5" style="128" customWidth="1"/>
    <col min="5122" max="5122" width="11.125" style="128" customWidth="1"/>
    <col min="5123" max="5123" width="10.5" style="128" customWidth="1"/>
    <col min="5124" max="5124" width="8.5" style="128" customWidth="1"/>
    <col min="5125" max="5125" width="1.5" style="128" customWidth="1"/>
    <col min="5126" max="5126" width="0" style="128" hidden="1" customWidth="1"/>
    <col min="5127" max="5127" width="24.375" style="128" customWidth="1"/>
    <col min="5128" max="5128" width="11.125" style="128" customWidth="1"/>
    <col min="5129" max="5376" width="11" style="128"/>
    <col min="5377" max="5377" width="5.5" style="128" customWidth="1"/>
    <col min="5378" max="5378" width="11.125" style="128" customWidth="1"/>
    <col min="5379" max="5379" width="10.5" style="128" customWidth="1"/>
    <col min="5380" max="5380" width="8.5" style="128" customWidth="1"/>
    <col min="5381" max="5381" width="1.5" style="128" customWidth="1"/>
    <col min="5382" max="5382" width="0" style="128" hidden="1" customWidth="1"/>
    <col min="5383" max="5383" width="24.375" style="128" customWidth="1"/>
    <col min="5384" max="5384" width="11.125" style="128" customWidth="1"/>
    <col min="5385" max="5632" width="11" style="128"/>
    <col min="5633" max="5633" width="5.5" style="128" customWidth="1"/>
    <col min="5634" max="5634" width="11.125" style="128" customWidth="1"/>
    <col min="5635" max="5635" width="10.5" style="128" customWidth="1"/>
    <col min="5636" max="5636" width="8.5" style="128" customWidth="1"/>
    <col min="5637" max="5637" width="1.5" style="128" customWidth="1"/>
    <col min="5638" max="5638" width="0" style="128" hidden="1" customWidth="1"/>
    <col min="5639" max="5639" width="24.375" style="128" customWidth="1"/>
    <col min="5640" max="5640" width="11.125" style="128" customWidth="1"/>
    <col min="5641" max="5888" width="11" style="128"/>
    <col min="5889" max="5889" width="5.5" style="128" customWidth="1"/>
    <col min="5890" max="5890" width="11.125" style="128" customWidth="1"/>
    <col min="5891" max="5891" width="10.5" style="128" customWidth="1"/>
    <col min="5892" max="5892" width="8.5" style="128" customWidth="1"/>
    <col min="5893" max="5893" width="1.5" style="128" customWidth="1"/>
    <col min="5894" max="5894" width="0" style="128" hidden="1" customWidth="1"/>
    <col min="5895" max="5895" width="24.375" style="128" customWidth="1"/>
    <col min="5896" max="5896" width="11.125" style="128" customWidth="1"/>
    <col min="5897" max="6144" width="11" style="128"/>
    <col min="6145" max="6145" width="5.5" style="128" customWidth="1"/>
    <col min="6146" max="6146" width="11.125" style="128" customWidth="1"/>
    <col min="6147" max="6147" width="10.5" style="128" customWidth="1"/>
    <col min="6148" max="6148" width="8.5" style="128" customWidth="1"/>
    <col min="6149" max="6149" width="1.5" style="128" customWidth="1"/>
    <col min="6150" max="6150" width="0" style="128" hidden="1" customWidth="1"/>
    <col min="6151" max="6151" width="24.375" style="128" customWidth="1"/>
    <col min="6152" max="6152" width="11.125" style="128" customWidth="1"/>
    <col min="6153" max="6400" width="11" style="128"/>
    <col min="6401" max="6401" width="5.5" style="128" customWidth="1"/>
    <col min="6402" max="6402" width="11.125" style="128" customWidth="1"/>
    <col min="6403" max="6403" width="10.5" style="128" customWidth="1"/>
    <col min="6404" max="6404" width="8.5" style="128" customWidth="1"/>
    <col min="6405" max="6405" width="1.5" style="128" customWidth="1"/>
    <col min="6406" max="6406" width="0" style="128" hidden="1" customWidth="1"/>
    <col min="6407" max="6407" width="24.375" style="128" customWidth="1"/>
    <col min="6408" max="6408" width="11.125" style="128" customWidth="1"/>
    <col min="6409" max="6656" width="11" style="128"/>
    <col min="6657" max="6657" width="5.5" style="128" customWidth="1"/>
    <col min="6658" max="6658" width="11.125" style="128" customWidth="1"/>
    <col min="6659" max="6659" width="10.5" style="128" customWidth="1"/>
    <col min="6660" max="6660" width="8.5" style="128" customWidth="1"/>
    <col min="6661" max="6661" width="1.5" style="128" customWidth="1"/>
    <col min="6662" max="6662" width="0" style="128" hidden="1" customWidth="1"/>
    <col min="6663" max="6663" width="24.375" style="128" customWidth="1"/>
    <col min="6664" max="6664" width="11.125" style="128" customWidth="1"/>
    <col min="6665" max="6912" width="11" style="128"/>
    <col min="6913" max="6913" width="5.5" style="128" customWidth="1"/>
    <col min="6914" max="6914" width="11.125" style="128" customWidth="1"/>
    <col min="6915" max="6915" width="10.5" style="128" customWidth="1"/>
    <col min="6916" max="6916" width="8.5" style="128" customWidth="1"/>
    <col min="6917" max="6917" width="1.5" style="128" customWidth="1"/>
    <col min="6918" max="6918" width="0" style="128" hidden="1" customWidth="1"/>
    <col min="6919" max="6919" width="24.375" style="128" customWidth="1"/>
    <col min="6920" max="6920" width="11.125" style="128" customWidth="1"/>
    <col min="6921" max="7168" width="11" style="128"/>
    <col min="7169" max="7169" width="5.5" style="128" customWidth="1"/>
    <col min="7170" max="7170" width="11.125" style="128" customWidth="1"/>
    <col min="7171" max="7171" width="10.5" style="128" customWidth="1"/>
    <col min="7172" max="7172" width="8.5" style="128" customWidth="1"/>
    <col min="7173" max="7173" width="1.5" style="128" customWidth="1"/>
    <col min="7174" max="7174" width="0" style="128" hidden="1" customWidth="1"/>
    <col min="7175" max="7175" width="24.375" style="128" customWidth="1"/>
    <col min="7176" max="7176" width="11.125" style="128" customWidth="1"/>
    <col min="7177" max="7424" width="11" style="128"/>
    <col min="7425" max="7425" width="5.5" style="128" customWidth="1"/>
    <col min="7426" max="7426" width="11.125" style="128" customWidth="1"/>
    <col min="7427" max="7427" width="10.5" style="128" customWidth="1"/>
    <col min="7428" max="7428" width="8.5" style="128" customWidth="1"/>
    <col min="7429" max="7429" width="1.5" style="128" customWidth="1"/>
    <col min="7430" max="7430" width="0" style="128" hidden="1" customWidth="1"/>
    <col min="7431" max="7431" width="24.375" style="128" customWidth="1"/>
    <col min="7432" max="7432" width="11.125" style="128" customWidth="1"/>
    <col min="7433" max="7680" width="11" style="128"/>
    <col min="7681" max="7681" width="5.5" style="128" customWidth="1"/>
    <col min="7682" max="7682" width="11.125" style="128" customWidth="1"/>
    <col min="7683" max="7683" width="10.5" style="128" customWidth="1"/>
    <col min="7684" max="7684" width="8.5" style="128" customWidth="1"/>
    <col min="7685" max="7685" width="1.5" style="128" customWidth="1"/>
    <col min="7686" max="7686" width="0" style="128" hidden="1" customWidth="1"/>
    <col min="7687" max="7687" width="24.375" style="128" customWidth="1"/>
    <col min="7688" max="7688" width="11.125" style="128" customWidth="1"/>
    <col min="7689" max="7936" width="11" style="128"/>
    <col min="7937" max="7937" width="5.5" style="128" customWidth="1"/>
    <col min="7938" max="7938" width="11.125" style="128" customWidth="1"/>
    <col min="7939" max="7939" width="10.5" style="128" customWidth="1"/>
    <col min="7940" max="7940" width="8.5" style="128" customWidth="1"/>
    <col min="7941" max="7941" width="1.5" style="128" customWidth="1"/>
    <col min="7942" max="7942" width="0" style="128" hidden="1" customWidth="1"/>
    <col min="7943" max="7943" width="24.375" style="128" customWidth="1"/>
    <col min="7944" max="7944" width="11.125" style="128" customWidth="1"/>
    <col min="7945" max="8192" width="11" style="128"/>
    <col min="8193" max="8193" width="5.5" style="128" customWidth="1"/>
    <col min="8194" max="8194" width="11.125" style="128" customWidth="1"/>
    <col min="8195" max="8195" width="10.5" style="128" customWidth="1"/>
    <col min="8196" max="8196" width="8.5" style="128" customWidth="1"/>
    <col min="8197" max="8197" width="1.5" style="128" customWidth="1"/>
    <col min="8198" max="8198" width="0" style="128" hidden="1" customWidth="1"/>
    <col min="8199" max="8199" width="24.375" style="128" customWidth="1"/>
    <col min="8200" max="8200" width="11.125" style="128" customWidth="1"/>
    <col min="8201" max="8448" width="11" style="128"/>
    <col min="8449" max="8449" width="5.5" style="128" customWidth="1"/>
    <col min="8450" max="8450" width="11.125" style="128" customWidth="1"/>
    <col min="8451" max="8451" width="10.5" style="128" customWidth="1"/>
    <col min="8452" max="8452" width="8.5" style="128" customWidth="1"/>
    <col min="8453" max="8453" width="1.5" style="128" customWidth="1"/>
    <col min="8454" max="8454" width="0" style="128" hidden="1" customWidth="1"/>
    <col min="8455" max="8455" width="24.375" style="128" customWidth="1"/>
    <col min="8456" max="8456" width="11.125" style="128" customWidth="1"/>
    <col min="8457" max="8704" width="11" style="128"/>
    <col min="8705" max="8705" width="5.5" style="128" customWidth="1"/>
    <col min="8706" max="8706" width="11.125" style="128" customWidth="1"/>
    <col min="8707" max="8707" width="10.5" style="128" customWidth="1"/>
    <col min="8708" max="8708" width="8.5" style="128" customWidth="1"/>
    <col min="8709" max="8709" width="1.5" style="128" customWidth="1"/>
    <col min="8710" max="8710" width="0" style="128" hidden="1" customWidth="1"/>
    <col min="8711" max="8711" width="24.375" style="128" customWidth="1"/>
    <col min="8712" max="8712" width="11.125" style="128" customWidth="1"/>
    <col min="8713" max="8960" width="11" style="128"/>
    <col min="8961" max="8961" width="5.5" style="128" customWidth="1"/>
    <col min="8962" max="8962" width="11.125" style="128" customWidth="1"/>
    <col min="8963" max="8963" width="10.5" style="128" customWidth="1"/>
    <col min="8964" max="8964" width="8.5" style="128" customWidth="1"/>
    <col min="8965" max="8965" width="1.5" style="128" customWidth="1"/>
    <col min="8966" max="8966" width="0" style="128" hidden="1" customWidth="1"/>
    <col min="8967" max="8967" width="24.375" style="128" customWidth="1"/>
    <col min="8968" max="8968" width="11.125" style="128" customWidth="1"/>
    <col min="8969" max="9216" width="11" style="128"/>
    <col min="9217" max="9217" width="5.5" style="128" customWidth="1"/>
    <col min="9218" max="9218" width="11.125" style="128" customWidth="1"/>
    <col min="9219" max="9219" width="10.5" style="128" customWidth="1"/>
    <col min="9220" max="9220" width="8.5" style="128" customWidth="1"/>
    <col min="9221" max="9221" width="1.5" style="128" customWidth="1"/>
    <col min="9222" max="9222" width="0" style="128" hidden="1" customWidth="1"/>
    <col min="9223" max="9223" width="24.375" style="128" customWidth="1"/>
    <col min="9224" max="9224" width="11.125" style="128" customWidth="1"/>
    <col min="9225" max="9472" width="11" style="128"/>
    <col min="9473" max="9473" width="5.5" style="128" customWidth="1"/>
    <col min="9474" max="9474" width="11.125" style="128" customWidth="1"/>
    <col min="9475" max="9475" width="10.5" style="128" customWidth="1"/>
    <col min="9476" max="9476" width="8.5" style="128" customWidth="1"/>
    <col min="9477" max="9477" width="1.5" style="128" customWidth="1"/>
    <col min="9478" max="9478" width="0" style="128" hidden="1" customWidth="1"/>
    <col min="9479" max="9479" width="24.375" style="128" customWidth="1"/>
    <col min="9480" max="9480" width="11.125" style="128" customWidth="1"/>
    <col min="9481" max="9728" width="11" style="128"/>
    <col min="9729" max="9729" width="5.5" style="128" customWidth="1"/>
    <col min="9730" max="9730" width="11.125" style="128" customWidth="1"/>
    <col min="9731" max="9731" width="10.5" style="128" customWidth="1"/>
    <col min="9732" max="9732" width="8.5" style="128" customWidth="1"/>
    <col min="9733" max="9733" width="1.5" style="128" customWidth="1"/>
    <col min="9734" max="9734" width="0" style="128" hidden="1" customWidth="1"/>
    <col min="9735" max="9735" width="24.375" style="128" customWidth="1"/>
    <col min="9736" max="9736" width="11.125" style="128" customWidth="1"/>
    <col min="9737" max="9984" width="11" style="128"/>
    <col min="9985" max="9985" width="5.5" style="128" customWidth="1"/>
    <col min="9986" max="9986" width="11.125" style="128" customWidth="1"/>
    <col min="9987" max="9987" width="10.5" style="128" customWidth="1"/>
    <col min="9988" max="9988" width="8.5" style="128" customWidth="1"/>
    <col min="9989" max="9989" width="1.5" style="128" customWidth="1"/>
    <col min="9990" max="9990" width="0" style="128" hidden="1" customWidth="1"/>
    <col min="9991" max="9991" width="24.375" style="128" customWidth="1"/>
    <col min="9992" max="9992" width="11.125" style="128" customWidth="1"/>
    <col min="9993" max="10240" width="11" style="128"/>
    <col min="10241" max="10241" width="5.5" style="128" customWidth="1"/>
    <col min="10242" max="10242" width="11.125" style="128" customWidth="1"/>
    <col min="10243" max="10243" width="10.5" style="128" customWidth="1"/>
    <col min="10244" max="10244" width="8.5" style="128" customWidth="1"/>
    <col min="10245" max="10245" width="1.5" style="128" customWidth="1"/>
    <col min="10246" max="10246" width="0" style="128" hidden="1" customWidth="1"/>
    <col min="10247" max="10247" width="24.375" style="128" customWidth="1"/>
    <col min="10248" max="10248" width="11.125" style="128" customWidth="1"/>
    <col min="10249" max="10496" width="11" style="128"/>
    <col min="10497" max="10497" width="5.5" style="128" customWidth="1"/>
    <col min="10498" max="10498" width="11.125" style="128" customWidth="1"/>
    <col min="10499" max="10499" width="10.5" style="128" customWidth="1"/>
    <col min="10500" max="10500" width="8.5" style="128" customWidth="1"/>
    <col min="10501" max="10501" width="1.5" style="128" customWidth="1"/>
    <col min="10502" max="10502" width="0" style="128" hidden="1" customWidth="1"/>
    <col min="10503" max="10503" width="24.375" style="128" customWidth="1"/>
    <col min="10504" max="10504" width="11.125" style="128" customWidth="1"/>
    <col min="10505" max="10752" width="11" style="128"/>
    <col min="10753" max="10753" width="5.5" style="128" customWidth="1"/>
    <col min="10754" max="10754" width="11.125" style="128" customWidth="1"/>
    <col min="10755" max="10755" width="10.5" style="128" customWidth="1"/>
    <col min="10756" max="10756" width="8.5" style="128" customWidth="1"/>
    <col min="10757" max="10757" width="1.5" style="128" customWidth="1"/>
    <col min="10758" max="10758" width="0" style="128" hidden="1" customWidth="1"/>
    <col min="10759" max="10759" width="24.375" style="128" customWidth="1"/>
    <col min="10760" max="10760" width="11.125" style="128" customWidth="1"/>
    <col min="10761" max="11008" width="11" style="128"/>
    <col min="11009" max="11009" width="5.5" style="128" customWidth="1"/>
    <col min="11010" max="11010" width="11.125" style="128" customWidth="1"/>
    <col min="11011" max="11011" width="10.5" style="128" customWidth="1"/>
    <col min="11012" max="11012" width="8.5" style="128" customWidth="1"/>
    <col min="11013" max="11013" width="1.5" style="128" customWidth="1"/>
    <col min="11014" max="11014" width="0" style="128" hidden="1" customWidth="1"/>
    <col min="11015" max="11015" width="24.375" style="128" customWidth="1"/>
    <col min="11016" max="11016" width="11.125" style="128" customWidth="1"/>
    <col min="11017" max="11264" width="11" style="128"/>
    <col min="11265" max="11265" width="5.5" style="128" customWidth="1"/>
    <col min="11266" max="11266" width="11.125" style="128" customWidth="1"/>
    <col min="11267" max="11267" width="10.5" style="128" customWidth="1"/>
    <col min="11268" max="11268" width="8.5" style="128" customWidth="1"/>
    <col min="11269" max="11269" width="1.5" style="128" customWidth="1"/>
    <col min="11270" max="11270" width="0" style="128" hidden="1" customWidth="1"/>
    <col min="11271" max="11271" width="24.375" style="128" customWidth="1"/>
    <col min="11272" max="11272" width="11.125" style="128" customWidth="1"/>
    <col min="11273" max="11520" width="11" style="128"/>
    <col min="11521" max="11521" width="5.5" style="128" customWidth="1"/>
    <col min="11522" max="11522" width="11.125" style="128" customWidth="1"/>
    <col min="11523" max="11523" width="10.5" style="128" customWidth="1"/>
    <col min="11524" max="11524" width="8.5" style="128" customWidth="1"/>
    <col min="11525" max="11525" width="1.5" style="128" customWidth="1"/>
    <col min="11526" max="11526" width="0" style="128" hidden="1" customWidth="1"/>
    <col min="11527" max="11527" width="24.375" style="128" customWidth="1"/>
    <col min="11528" max="11528" width="11.125" style="128" customWidth="1"/>
    <col min="11529" max="11776" width="11" style="128"/>
    <col min="11777" max="11777" width="5.5" style="128" customWidth="1"/>
    <col min="11778" max="11778" width="11.125" style="128" customWidth="1"/>
    <col min="11779" max="11779" width="10.5" style="128" customWidth="1"/>
    <col min="11780" max="11780" width="8.5" style="128" customWidth="1"/>
    <col min="11781" max="11781" width="1.5" style="128" customWidth="1"/>
    <col min="11782" max="11782" width="0" style="128" hidden="1" customWidth="1"/>
    <col min="11783" max="11783" width="24.375" style="128" customWidth="1"/>
    <col min="11784" max="11784" width="11.125" style="128" customWidth="1"/>
    <col min="11785" max="12032" width="11" style="128"/>
    <col min="12033" max="12033" width="5.5" style="128" customWidth="1"/>
    <col min="12034" max="12034" width="11.125" style="128" customWidth="1"/>
    <col min="12035" max="12035" width="10.5" style="128" customWidth="1"/>
    <col min="12036" max="12036" width="8.5" style="128" customWidth="1"/>
    <col min="12037" max="12037" width="1.5" style="128" customWidth="1"/>
    <col min="12038" max="12038" width="0" style="128" hidden="1" customWidth="1"/>
    <col min="12039" max="12039" width="24.375" style="128" customWidth="1"/>
    <col min="12040" max="12040" width="11.125" style="128" customWidth="1"/>
    <col min="12041" max="12288" width="11" style="128"/>
    <col min="12289" max="12289" width="5.5" style="128" customWidth="1"/>
    <col min="12290" max="12290" width="11.125" style="128" customWidth="1"/>
    <col min="12291" max="12291" width="10.5" style="128" customWidth="1"/>
    <col min="12292" max="12292" width="8.5" style="128" customWidth="1"/>
    <col min="12293" max="12293" width="1.5" style="128" customWidth="1"/>
    <col min="12294" max="12294" width="0" style="128" hidden="1" customWidth="1"/>
    <col min="12295" max="12295" width="24.375" style="128" customWidth="1"/>
    <col min="12296" max="12296" width="11.125" style="128" customWidth="1"/>
    <col min="12297" max="12544" width="11" style="128"/>
    <col min="12545" max="12545" width="5.5" style="128" customWidth="1"/>
    <col min="12546" max="12546" width="11.125" style="128" customWidth="1"/>
    <col min="12547" max="12547" width="10.5" style="128" customWidth="1"/>
    <col min="12548" max="12548" width="8.5" style="128" customWidth="1"/>
    <col min="12549" max="12549" width="1.5" style="128" customWidth="1"/>
    <col min="12550" max="12550" width="0" style="128" hidden="1" customWidth="1"/>
    <col min="12551" max="12551" width="24.375" style="128" customWidth="1"/>
    <col min="12552" max="12552" width="11.125" style="128" customWidth="1"/>
    <col min="12553" max="12800" width="11" style="128"/>
    <col min="12801" max="12801" width="5.5" style="128" customWidth="1"/>
    <col min="12802" max="12802" width="11.125" style="128" customWidth="1"/>
    <col min="12803" max="12803" width="10.5" style="128" customWidth="1"/>
    <col min="12804" max="12804" width="8.5" style="128" customWidth="1"/>
    <col min="12805" max="12805" width="1.5" style="128" customWidth="1"/>
    <col min="12806" max="12806" width="0" style="128" hidden="1" customWidth="1"/>
    <col min="12807" max="12807" width="24.375" style="128" customWidth="1"/>
    <col min="12808" max="12808" width="11.125" style="128" customWidth="1"/>
    <col min="12809" max="13056" width="11" style="128"/>
    <col min="13057" max="13057" width="5.5" style="128" customWidth="1"/>
    <col min="13058" max="13058" width="11.125" style="128" customWidth="1"/>
    <col min="13059" max="13059" width="10.5" style="128" customWidth="1"/>
    <col min="13060" max="13060" width="8.5" style="128" customWidth="1"/>
    <col min="13061" max="13061" width="1.5" style="128" customWidth="1"/>
    <col min="13062" max="13062" width="0" style="128" hidden="1" customWidth="1"/>
    <col min="13063" max="13063" width="24.375" style="128" customWidth="1"/>
    <col min="13064" max="13064" width="11.125" style="128" customWidth="1"/>
    <col min="13065" max="13312" width="11" style="128"/>
    <col min="13313" max="13313" width="5.5" style="128" customWidth="1"/>
    <col min="13314" max="13314" width="11.125" style="128" customWidth="1"/>
    <col min="13315" max="13315" width="10.5" style="128" customWidth="1"/>
    <col min="13316" max="13316" width="8.5" style="128" customWidth="1"/>
    <col min="13317" max="13317" width="1.5" style="128" customWidth="1"/>
    <col min="13318" max="13318" width="0" style="128" hidden="1" customWidth="1"/>
    <col min="13319" max="13319" width="24.375" style="128" customWidth="1"/>
    <col min="13320" max="13320" width="11.125" style="128" customWidth="1"/>
    <col min="13321" max="13568" width="11" style="128"/>
    <col min="13569" max="13569" width="5.5" style="128" customWidth="1"/>
    <col min="13570" max="13570" width="11.125" style="128" customWidth="1"/>
    <col min="13571" max="13571" width="10.5" style="128" customWidth="1"/>
    <col min="13572" max="13572" width="8.5" style="128" customWidth="1"/>
    <col min="13573" max="13573" width="1.5" style="128" customWidth="1"/>
    <col min="13574" max="13574" width="0" style="128" hidden="1" customWidth="1"/>
    <col min="13575" max="13575" width="24.375" style="128" customWidth="1"/>
    <col min="13576" max="13576" width="11.125" style="128" customWidth="1"/>
    <col min="13577" max="13824" width="11" style="128"/>
    <col min="13825" max="13825" width="5.5" style="128" customWidth="1"/>
    <col min="13826" max="13826" width="11.125" style="128" customWidth="1"/>
    <col min="13827" max="13827" width="10.5" style="128" customWidth="1"/>
    <col min="13828" max="13828" width="8.5" style="128" customWidth="1"/>
    <col min="13829" max="13829" width="1.5" style="128" customWidth="1"/>
    <col min="13830" max="13830" width="0" style="128" hidden="1" customWidth="1"/>
    <col min="13831" max="13831" width="24.375" style="128" customWidth="1"/>
    <col min="13832" max="13832" width="11.125" style="128" customWidth="1"/>
    <col min="13833" max="14080" width="11" style="128"/>
    <col min="14081" max="14081" width="5.5" style="128" customWidth="1"/>
    <col min="14082" max="14082" width="11.125" style="128" customWidth="1"/>
    <col min="14083" max="14083" width="10.5" style="128" customWidth="1"/>
    <col min="14084" max="14084" width="8.5" style="128" customWidth="1"/>
    <col min="14085" max="14085" width="1.5" style="128" customWidth="1"/>
    <col min="14086" max="14086" width="0" style="128" hidden="1" customWidth="1"/>
    <col min="14087" max="14087" width="24.375" style="128" customWidth="1"/>
    <col min="14088" max="14088" width="11.125" style="128" customWidth="1"/>
    <col min="14089" max="14336" width="11" style="128"/>
    <col min="14337" max="14337" width="5.5" style="128" customWidth="1"/>
    <col min="14338" max="14338" width="11.125" style="128" customWidth="1"/>
    <col min="14339" max="14339" width="10.5" style="128" customWidth="1"/>
    <col min="14340" max="14340" width="8.5" style="128" customWidth="1"/>
    <col min="14341" max="14341" width="1.5" style="128" customWidth="1"/>
    <col min="14342" max="14342" width="0" style="128" hidden="1" customWidth="1"/>
    <col min="14343" max="14343" width="24.375" style="128" customWidth="1"/>
    <col min="14344" max="14344" width="11.125" style="128" customWidth="1"/>
    <col min="14345" max="14592" width="11" style="128"/>
    <col min="14593" max="14593" width="5.5" style="128" customWidth="1"/>
    <col min="14594" max="14594" width="11.125" style="128" customWidth="1"/>
    <col min="14595" max="14595" width="10.5" style="128" customWidth="1"/>
    <col min="14596" max="14596" width="8.5" style="128" customWidth="1"/>
    <col min="14597" max="14597" width="1.5" style="128" customWidth="1"/>
    <col min="14598" max="14598" width="0" style="128" hidden="1" customWidth="1"/>
    <col min="14599" max="14599" width="24.375" style="128" customWidth="1"/>
    <col min="14600" max="14600" width="11.125" style="128" customWidth="1"/>
    <col min="14601" max="14848" width="11" style="128"/>
    <col min="14849" max="14849" width="5.5" style="128" customWidth="1"/>
    <col min="14850" max="14850" width="11.125" style="128" customWidth="1"/>
    <col min="14851" max="14851" width="10.5" style="128" customWidth="1"/>
    <col min="14852" max="14852" width="8.5" style="128" customWidth="1"/>
    <col min="14853" max="14853" width="1.5" style="128" customWidth="1"/>
    <col min="14854" max="14854" width="0" style="128" hidden="1" customWidth="1"/>
    <col min="14855" max="14855" width="24.375" style="128" customWidth="1"/>
    <col min="14856" max="14856" width="11.125" style="128" customWidth="1"/>
    <col min="14857" max="15104" width="11" style="128"/>
    <col min="15105" max="15105" width="5.5" style="128" customWidth="1"/>
    <col min="15106" max="15106" width="11.125" style="128" customWidth="1"/>
    <col min="15107" max="15107" width="10.5" style="128" customWidth="1"/>
    <col min="15108" max="15108" width="8.5" style="128" customWidth="1"/>
    <col min="15109" max="15109" width="1.5" style="128" customWidth="1"/>
    <col min="15110" max="15110" width="0" style="128" hidden="1" customWidth="1"/>
    <col min="15111" max="15111" width="24.375" style="128" customWidth="1"/>
    <col min="15112" max="15112" width="11.125" style="128" customWidth="1"/>
    <col min="15113" max="15360" width="11" style="128"/>
    <col min="15361" max="15361" width="5.5" style="128" customWidth="1"/>
    <col min="15362" max="15362" width="11.125" style="128" customWidth="1"/>
    <col min="15363" max="15363" width="10.5" style="128" customWidth="1"/>
    <col min="15364" max="15364" width="8.5" style="128" customWidth="1"/>
    <col min="15365" max="15365" width="1.5" style="128" customWidth="1"/>
    <col min="15366" max="15366" width="0" style="128" hidden="1" customWidth="1"/>
    <col min="15367" max="15367" width="24.375" style="128" customWidth="1"/>
    <col min="15368" max="15368" width="11.125" style="128" customWidth="1"/>
    <col min="15369" max="15616" width="11" style="128"/>
    <col min="15617" max="15617" width="5.5" style="128" customWidth="1"/>
    <col min="15618" max="15618" width="11.125" style="128" customWidth="1"/>
    <col min="15619" max="15619" width="10.5" style="128" customWidth="1"/>
    <col min="15620" max="15620" width="8.5" style="128" customWidth="1"/>
    <col min="15621" max="15621" width="1.5" style="128" customWidth="1"/>
    <col min="15622" max="15622" width="0" style="128" hidden="1" customWidth="1"/>
    <col min="15623" max="15623" width="24.375" style="128" customWidth="1"/>
    <col min="15624" max="15624" width="11.125" style="128" customWidth="1"/>
    <col min="15625" max="15872" width="11" style="128"/>
    <col min="15873" max="15873" width="5.5" style="128" customWidth="1"/>
    <col min="15874" max="15874" width="11.125" style="128" customWidth="1"/>
    <col min="15875" max="15875" width="10.5" style="128" customWidth="1"/>
    <col min="15876" max="15876" width="8.5" style="128" customWidth="1"/>
    <col min="15877" max="15877" width="1.5" style="128" customWidth="1"/>
    <col min="15878" max="15878" width="0" style="128" hidden="1" customWidth="1"/>
    <col min="15879" max="15879" width="24.375" style="128" customWidth="1"/>
    <col min="15880" max="15880" width="11.125" style="128" customWidth="1"/>
    <col min="15881" max="16128" width="11" style="128"/>
    <col min="16129" max="16129" width="5.5" style="128" customWidth="1"/>
    <col min="16130" max="16130" width="11.125" style="128" customWidth="1"/>
    <col min="16131" max="16131" width="10.5" style="128" customWidth="1"/>
    <col min="16132" max="16132" width="8.5" style="128" customWidth="1"/>
    <col min="16133" max="16133" width="1.5" style="128" customWidth="1"/>
    <col min="16134" max="16134" width="0" style="128" hidden="1" customWidth="1"/>
    <col min="16135" max="16135" width="24.375" style="128" customWidth="1"/>
    <col min="16136" max="16136" width="11.125" style="128" customWidth="1"/>
    <col min="16137" max="16384" width="11" style="128"/>
  </cols>
  <sheetData>
    <row r="1" spans="1:8" s="136" customFormat="1" ht="33.75" customHeight="1" x14ac:dyDescent="0.2">
      <c r="A1" s="141"/>
      <c r="B1" s="141"/>
      <c r="C1" s="141"/>
      <c r="D1" s="141"/>
      <c r="E1" s="141"/>
      <c r="F1" s="141"/>
      <c r="G1" s="140"/>
      <c r="H1" s="139" t="s">
        <v>122</v>
      </c>
    </row>
    <row r="2" spans="1:8" s="136" customFormat="1" ht="13.5" customHeight="1" x14ac:dyDescent="0.2">
      <c r="G2" s="138"/>
      <c r="H2" s="137" t="s">
        <v>355</v>
      </c>
    </row>
    <row r="3" spans="1:8" ht="11.25" customHeight="1" x14ac:dyDescent="0.2"/>
    <row r="4" spans="1:8" ht="15" customHeight="1" x14ac:dyDescent="0.25">
      <c r="A4" s="135" t="s">
        <v>148</v>
      </c>
      <c r="B4" s="134"/>
      <c r="C4" s="134"/>
      <c r="D4" s="134"/>
      <c r="E4" s="134"/>
      <c r="F4" s="134"/>
      <c r="G4" s="134"/>
      <c r="H4" s="134"/>
    </row>
    <row r="7" spans="1:8" x14ac:dyDescent="0.2">
      <c r="A7" s="129"/>
      <c r="B7" s="129"/>
      <c r="C7" s="129"/>
      <c r="D7" s="129"/>
      <c r="E7" s="129"/>
      <c r="F7" s="129"/>
      <c r="G7" s="129"/>
      <c r="H7" s="129"/>
    </row>
    <row r="8" spans="1:8" x14ac:dyDescent="0.2">
      <c r="A8" s="129"/>
      <c r="B8" s="129"/>
      <c r="C8" s="129"/>
      <c r="D8" s="129"/>
      <c r="E8" s="129"/>
      <c r="F8" s="129"/>
      <c r="G8" s="129"/>
      <c r="H8" s="129"/>
    </row>
    <row r="9" spans="1:8" x14ac:dyDescent="0.2">
      <c r="A9" s="129"/>
      <c r="B9" s="129"/>
      <c r="C9" s="129"/>
      <c r="D9" s="129"/>
      <c r="E9" s="129"/>
      <c r="F9" s="129"/>
      <c r="G9" s="129"/>
      <c r="H9" s="129"/>
    </row>
    <row r="10" spans="1:8" x14ac:dyDescent="0.2">
      <c r="A10" s="131"/>
      <c r="B10" s="133"/>
      <c r="C10" s="131"/>
      <c r="D10" s="131"/>
      <c r="E10" s="131"/>
      <c r="F10" s="131"/>
      <c r="G10" s="131"/>
      <c r="H10" s="131"/>
    </row>
    <row r="11" spans="1:8" x14ac:dyDescent="0.2">
      <c r="A11" s="129"/>
      <c r="B11" s="132"/>
      <c r="C11" s="132"/>
      <c r="D11" s="132"/>
      <c r="E11" s="132"/>
      <c r="F11" s="132"/>
      <c r="G11" s="132"/>
      <c r="H11" s="132"/>
    </row>
    <row r="12" spans="1:8" x14ac:dyDescent="0.2">
      <c r="A12" s="129"/>
      <c r="B12" s="129"/>
      <c r="C12" s="129"/>
      <c r="D12" s="129"/>
      <c r="E12" s="129"/>
      <c r="F12" s="129"/>
      <c r="G12" s="129"/>
      <c r="H12" s="129"/>
    </row>
    <row r="13" spans="1:8" x14ac:dyDescent="0.2">
      <c r="A13" s="129"/>
      <c r="B13" s="129"/>
      <c r="C13" s="129"/>
      <c r="D13" s="129"/>
      <c r="E13" s="129"/>
      <c r="F13" s="129"/>
      <c r="G13" s="129"/>
      <c r="H13" s="129"/>
    </row>
    <row r="14" spans="1:8" x14ac:dyDescent="0.2">
      <c r="A14" s="129"/>
      <c r="B14" s="129"/>
      <c r="C14" s="129"/>
      <c r="D14" s="129"/>
      <c r="E14" s="129"/>
      <c r="F14" s="129"/>
      <c r="G14" s="129"/>
      <c r="H14" s="129"/>
    </row>
    <row r="15" spans="1:8" x14ac:dyDescent="0.2">
      <c r="A15" s="129"/>
      <c r="B15" s="129"/>
      <c r="C15" s="129"/>
      <c r="D15" s="129"/>
      <c r="E15" s="129"/>
      <c r="F15" s="129"/>
      <c r="G15" s="129"/>
      <c r="H15" s="129"/>
    </row>
    <row r="16" spans="1:8" x14ac:dyDescent="0.2">
      <c r="A16" s="129"/>
      <c r="B16" s="129"/>
      <c r="C16" s="129"/>
      <c r="D16" s="129"/>
      <c r="E16" s="129"/>
      <c r="F16" s="129"/>
      <c r="G16" s="129"/>
      <c r="H16" s="129"/>
    </row>
    <row r="17" spans="1:8" x14ac:dyDescent="0.2">
      <c r="A17" s="129"/>
      <c r="B17" s="129"/>
      <c r="C17" s="129"/>
      <c r="D17" s="129"/>
      <c r="E17" s="129"/>
      <c r="F17" s="129"/>
      <c r="G17" s="129"/>
      <c r="H17" s="129"/>
    </row>
    <row r="18" spans="1:8" x14ac:dyDescent="0.2">
      <c r="A18" s="129"/>
      <c r="B18" s="129"/>
      <c r="C18" s="129"/>
      <c r="D18" s="129"/>
      <c r="E18" s="129"/>
      <c r="F18" s="129"/>
      <c r="G18" s="129"/>
      <c r="H18" s="129"/>
    </row>
    <row r="19" spans="1:8" x14ac:dyDescent="0.2">
      <c r="A19" s="129"/>
      <c r="B19" s="129"/>
      <c r="C19" s="129"/>
      <c r="D19" s="129"/>
      <c r="E19" s="129"/>
      <c r="F19" s="129"/>
      <c r="G19" s="129"/>
      <c r="H19" s="129"/>
    </row>
    <row r="20" spans="1:8" x14ac:dyDescent="0.2">
      <c r="A20" s="129"/>
      <c r="B20" s="129"/>
      <c r="C20" s="129"/>
      <c r="D20" s="129"/>
      <c r="E20" s="129"/>
      <c r="F20" s="129"/>
      <c r="G20" s="129"/>
      <c r="H20" s="129"/>
    </row>
    <row r="21" spans="1:8" ht="51" customHeight="1" x14ac:dyDescent="0.2">
      <c r="A21" s="467" t="s">
        <v>356</v>
      </c>
      <c r="B21" s="467"/>
      <c r="C21" s="467"/>
      <c r="D21" s="467"/>
      <c r="E21" s="467"/>
      <c r="F21" s="467"/>
      <c r="G21" s="467"/>
      <c r="H21" s="467"/>
    </row>
    <row r="22" spans="1:8" ht="18" customHeight="1" x14ac:dyDescent="0.2">
      <c r="A22" s="129"/>
      <c r="B22" s="129"/>
      <c r="C22" s="129"/>
      <c r="D22" s="129"/>
      <c r="E22" s="129"/>
      <c r="F22" s="129"/>
      <c r="G22" s="129"/>
      <c r="H22" s="129"/>
    </row>
    <row r="23" spans="1:8" ht="18.75" customHeight="1" x14ac:dyDescent="0.2">
      <c r="A23" s="129"/>
      <c r="B23" s="129"/>
      <c r="C23" s="129"/>
      <c r="D23" s="129"/>
      <c r="E23" s="129"/>
      <c r="F23" s="129"/>
      <c r="G23" s="129"/>
      <c r="H23" s="129"/>
    </row>
    <row r="24" spans="1:8" x14ac:dyDescent="0.2">
      <c r="A24" s="131"/>
      <c r="B24" s="129"/>
      <c r="C24" s="129"/>
      <c r="D24" s="129"/>
      <c r="E24" s="129"/>
      <c r="F24" s="129"/>
      <c r="G24" s="129"/>
      <c r="H24" s="129"/>
    </row>
    <row r="25" spans="1:8" x14ac:dyDescent="0.2">
      <c r="A25" s="129"/>
      <c r="B25" s="129"/>
      <c r="C25" s="129"/>
      <c r="D25" s="129"/>
      <c r="E25" s="129"/>
      <c r="F25" s="129"/>
      <c r="G25" s="129"/>
      <c r="H25" s="129"/>
    </row>
    <row r="26" spans="1:8" x14ac:dyDescent="0.2">
      <c r="A26" s="129"/>
      <c r="B26" s="129"/>
      <c r="C26" s="129"/>
      <c r="D26" s="129"/>
      <c r="E26" s="129"/>
      <c r="F26" s="129"/>
      <c r="G26" s="129"/>
      <c r="H26" s="129"/>
    </row>
    <row r="27" spans="1:8" ht="24" customHeight="1" x14ac:dyDescent="0.2">
      <c r="A27" s="130"/>
      <c r="B27" s="129"/>
      <c r="C27" s="129"/>
      <c r="D27" s="129"/>
      <c r="E27" s="129"/>
      <c r="F27" s="129"/>
      <c r="G27" s="129"/>
      <c r="H27" s="129"/>
    </row>
    <row r="28" spans="1:8" x14ac:dyDescent="0.2">
      <c r="A28" s="129"/>
      <c r="B28" s="129"/>
      <c r="C28" s="129"/>
      <c r="D28" s="129"/>
      <c r="E28" s="129"/>
      <c r="F28" s="129"/>
      <c r="G28" s="129"/>
      <c r="H28" s="129"/>
    </row>
    <row r="29" spans="1:8" x14ac:dyDescent="0.2">
      <c r="A29" s="129"/>
      <c r="B29" s="129"/>
      <c r="C29" s="129"/>
      <c r="D29" s="129"/>
      <c r="E29" s="129"/>
      <c r="F29" s="129"/>
      <c r="G29" s="129"/>
      <c r="H29" s="129"/>
    </row>
    <row r="30" spans="1:8" x14ac:dyDescent="0.2">
      <c r="A30" s="129"/>
      <c r="B30" s="129"/>
      <c r="C30" s="129"/>
      <c r="D30" s="129"/>
      <c r="E30" s="129"/>
      <c r="F30" s="129"/>
      <c r="G30" s="129"/>
      <c r="H30" s="129"/>
    </row>
    <row r="31" spans="1:8" x14ac:dyDescent="0.2">
      <c r="A31" s="129"/>
      <c r="B31" s="129"/>
      <c r="C31" s="129"/>
      <c r="D31" s="129"/>
      <c r="E31" s="129"/>
      <c r="F31" s="129"/>
      <c r="G31" s="129"/>
      <c r="H31" s="129"/>
    </row>
    <row r="32" spans="1:8" x14ac:dyDescent="0.2">
      <c r="A32" s="129"/>
      <c r="B32" s="129"/>
      <c r="C32" s="129"/>
      <c r="D32" s="129"/>
      <c r="E32" s="129"/>
      <c r="F32" s="129"/>
      <c r="G32" s="129"/>
      <c r="H32" s="129"/>
    </row>
    <row r="33" spans="1:8" x14ac:dyDescent="0.2">
      <c r="A33" s="129"/>
      <c r="B33" s="129"/>
      <c r="C33" s="129"/>
      <c r="D33" s="129"/>
      <c r="E33" s="129"/>
      <c r="F33" s="129"/>
      <c r="G33" s="129"/>
      <c r="H33" s="129"/>
    </row>
    <row r="34" spans="1:8" x14ac:dyDescent="0.2">
      <c r="A34" s="129"/>
      <c r="B34" s="129"/>
      <c r="C34" s="129"/>
      <c r="D34" s="129"/>
      <c r="E34" s="129"/>
      <c r="F34" s="129"/>
      <c r="G34" s="129"/>
      <c r="H34" s="129"/>
    </row>
    <row r="35" spans="1:8" x14ac:dyDescent="0.2">
      <c r="A35" s="129"/>
      <c r="B35" s="129"/>
      <c r="C35" s="129"/>
      <c r="D35" s="129"/>
      <c r="E35" s="129"/>
      <c r="F35" s="129"/>
      <c r="G35" s="129"/>
      <c r="H35" s="129"/>
    </row>
    <row r="36" spans="1:8" x14ac:dyDescent="0.2">
      <c r="A36" s="129"/>
      <c r="B36" s="129"/>
      <c r="C36" s="129"/>
      <c r="D36" s="129"/>
      <c r="E36" s="129"/>
      <c r="F36" s="129"/>
      <c r="G36" s="129"/>
      <c r="H36" s="129"/>
    </row>
    <row r="37" spans="1:8" ht="122.25" customHeight="1" x14ac:dyDescent="0.2">
      <c r="A37" s="129"/>
      <c r="B37" s="129"/>
      <c r="C37" s="129"/>
      <c r="D37" s="129"/>
      <c r="E37" s="129"/>
      <c r="F37" s="129"/>
      <c r="G37" s="129"/>
      <c r="H37" s="129"/>
    </row>
    <row r="38" spans="1:8" ht="30.75" customHeight="1" x14ac:dyDescent="0.2">
      <c r="A38" s="129"/>
      <c r="B38" s="129"/>
      <c r="C38" s="129"/>
      <c r="D38" s="129"/>
      <c r="E38" s="129"/>
      <c r="F38" s="129"/>
      <c r="G38" s="129"/>
      <c r="H38" s="129"/>
    </row>
    <row r="39" spans="1:8" ht="24.75" customHeight="1" x14ac:dyDescent="0.2">
      <c r="A39" s="467" t="s">
        <v>147</v>
      </c>
      <c r="B39" s="467"/>
      <c r="C39" s="467"/>
      <c r="D39" s="467"/>
      <c r="E39" s="467"/>
      <c r="F39" s="467"/>
      <c r="G39" s="467"/>
      <c r="H39" s="467"/>
    </row>
  </sheetData>
  <mergeCells count="2">
    <mergeCell ref="A21:H21"/>
    <mergeCell ref="A39:H39"/>
  </mergeCells>
  <hyperlinks>
    <hyperlink ref="A39" r:id="rId1"/>
    <hyperlink ref="A21" r:id="rId2" display="http://statistik.arbeitsagentur.de/Statischer-Content/Grundlagen/Glossare/Generische-Publikationen/AST-Glossar.pdf"/>
    <hyperlink ref="A21:H21" r:id="rId3" display="https://statistik.arbeitsagentur.de/Statischer-Content/Grundlagen/Glossare/Generische-Publikationen/BST-Glossar-Gesamtglossar.pdf"/>
  </hyperlinks>
  <pageMargins left="0.7" right="0.7" top="0.78740157499999996" bottom="0.78740157499999996"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50"/>
    <outlinePr summaryBelow="0"/>
  </sheetPr>
  <dimension ref="A1:L71"/>
  <sheetViews>
    <sheetView showGridLines="0" workbookViewId="0"/>
  </sheetViews>
  <sheetFormatPr baseColWidth="10" defaultColWidth="8" defaultRowHeight="12.75" x14ac:dyDescent="0.2"/>
  <cols>
    <col min="1" max="3" width="8" style="177"/>
    <col min="4" max="4" width="8.875" style="177" bestFit="1" customWidth="1"/>
    <col min="5" max="5" width="8.875" style="177" customWidth="1"/>
    <col min="6" max="16384" width="8" style="177"/>
  </cols>
  <sheetData>
    <row r="1" spans="1:12" ht="22.5" x14ac:dyDescent="0.2">
      <c r="A1" s="176" t="s">
        <v>174</v>
      </c>
    </row>
    <row r="3" spans="1:12" x14ac:dyDescent="0.2">
      <c r="A3" s="178" t="s">
        <v>116</v>
      </c>
    </row>
    <row r="4" spans="1:12" x14ac:dyDescent="0.2">
      <c r="A4" s="178" t="s">
        <v>180</v>
      </c>
    </row>
    <row r="6" spans="1:12" ht="12.75" customHeight="1" x14ac:dyDescent="0.2">
      <c r="A6" s="371" t="s">
        <v>164</v>
      </c>
      <c r="B6" s="372" t="s">
        <v>131</v>
      </c>
      <c r="C6" s="197" t="s">
        <v>111</v>
      </c>
      <c r="D6" s="370" t="s">
        <v>365</v>
      </c>
      <c r="E6" s="370"/>
      <c r="F6" s="370"/>
      <c r="G6" s="370"/>
      <c r="H6" s="370"/>
      <c r="I6" s="370"/>
      <c r="J6" s="370"/>
      <c r="K6" s="370"/>
      <c r="L6" s="370"/>
    </row>
    <row r="7" spans="1:12" ht="12.75" customHeight="1" x14ac:dyDescent="0.2">
      <c r="A7" s="371"/>
      <c r="B7" s="372"/>
      <c r="C7" s="198" t="s">
        <v>165</v>
      </c>
      <c r="D7" s="373" t="s">
        <v>166</v>
      </c>
      <c r="E7" s="373"/>
      <c r="F7" s="373"/>
      <c r="G7" s="373" t="s">
        <v>124</v>
      </c>
      <c r="H7" s="373"/>
      <c r="I7" s="373"/>
      <c r="J7" s="374" t="s">
        <v>364</v>
      </c>
      <c r="K7" s="374"/>
      <c r="L7" s="374"/>
    </row>
    <row r="8" spans="1:12" ht="21.75" x14ac:dyDescent="0.2">
      <c r="A8" s="371"/>
      <c r="B8" s="372"/>
      <c r="C8" s="198" t="s">
        <v>109</v>
      </c>
      <c r="D8" s="346" t="s">
        <v>103</v>
      </c>
      <c r="E8" s="346" t="s">
        <v>322</v>
      </c>
      <c r="F8" s="346" t="s">
        <v>123</v>
      </c>
      <c r="G8" s="346" t="s">
        <v>103</v>
      </c>
      <c r="H8" s="346" t="s">
        <v>322</v>
      </c>
      <c r="I8" s="346" t="s">
        <v>123</v>
      </c>
      <c r="J8" s="346" t="s">
        <v>103</v>
      </c>
      <c r="K8" s="346" t="s">
        <v>322</v>
      </c>
      <c r="L8" s="347" t="s">
        <v>123</v>
      </c>
    </row>
    <row r="9" spans="1:12" x14ac:dyDescent="0.2">
      <c r="A9" s="368" t="s">
        <v>166</v>
      </c>
      <c r="B9" s="369" t="s">
        <v>166</v>
      </c>
      <c r="C9" s="369"/>
      <c r="D9" s="187">
        <v>31848915</v>
      </c>
      <c r="E9" s="187">
        <v>704405</v>
      </c>
      <c r="F9" s="188">
        <v>2.2617308797</v>
      </c>
      <c r="G9" s="187">
        <v>343263</v>
      </c>
      <c r="H9" s="187">
        <v>38810</v>
      </c>
      <c r="I9" s="188">
        <v>12.7474519877</v>
      </c>
      <c r="J9" s="187">
        <v>44939</v>
      </c>
      <c r="K9" s="187">
        <v>5477</v>
      </c>
      <c r="L9" s="189">
        <v>13.879174902400001</v>
      </c>
    </row>
    <row r="10" spans="1:12" x14ac:dyDescent="0.2">
      <c r="A10" s="368"/>
      <c r="B10" s="369" t="s">
        <v>130</v>
      </c>
      <c r="C10" s="369"/>
      <c r="D10" s="187">
        <v>8636425</v>
      </c>
      <c r="E10" s="187">
        <v>126719</v>
      </c>
      <c r="F10" s="188">
        <v>1.4891113747</v>
      </c>
      <c r="G10" s="187">
        <v>128697</v>
      </c>
      <c r="H10" s="187">
        <v>15049</v>
      </c>
      <c r="I10" s="188">
        <v>13.2417640434</v>
      </c>
      <c r="J10" s="187">
        <v>15682</v>
      </c>
      <c r="K10" s="187">
        <v>2298</v>
      </c>
      <c r="L10" s="189">
        <v>17.169754931300002</v>
      </c>
    </row>
    <row r="11" spans="1:12" x14ac:dyDescent="0.2">
      <c r="A11" s="368"/>
      <c r="B11" s="369" t="s">
        <v>129</v>
      </c>
      <c r="C11" s="369"/>
      <c r="D11" s="187">
        <v>7454124</v>
      </c>
      <c r="E11" s="187">
        <v>249440</v>
      </c>
      <c r="F11" s="188">
        <v>3.4621920960999999</v>
      </c>
      <c r="G11" s="187">
        <v>73980</v>
      </c>
      <c r="H11" s="187">
        <v>6554</v>
      </c>
      <c r="I11" s="188">
        <v>9.7202859431000004</v>
      </c>
      <c r="J11" s="187">
        <v>12063</v>
      </c>
      <c r="K11" s="187">
        <v>929</v>
      </c>
      <c r="L11" s="189">
        <v>8.3438117478000002</v>
      </c>
    </row>
    <row r="12" spans="1:12" x14ac:dyDescent="0.2">
      <c r="A12" s="368"/>
      <c r="B12" s="369" t="s">
        <v>128</v>
      </c>
      <c r="C12" s="369"/>
      <c r="D12" s="187">
        <v>10172233</v>
      </c>
      <c r="E12" s="187">
        <v>159404</v>
      </c>
      <c r="F12" s="188">
        <v>1.5919976262</v>
      </c>
      <c r="G12" s="187">
        <v>32745</v>
      </c>
      <c r="H12" s="187">
        <v>2414</v>
      </c>
      <c r="I12" s="188">
        <v>7.9588539777999996</v>
      </c>
      <c r="J12" s="187">
        <v>5144</v>
      </c>
      <c r="K12" s="187">
        <v>309</v>
      </c>
      <c r="L12" s="189">
        <v>6.3908996898000003</v>
      </c>
    </row>
    <row r="13" spans="1:12" x14ac:dyDescent="0.2">
      <c r="A13" s="368"/>
      <c r="B13" s="369" t="s">
        <v>127</v>
      </c>
      <c r="C13" s="369"/>
      <c r="D13" s="187">
        <v>1179091</v>
      </c>
      <c r="E13" s="187">
        <v>40731</v>
      </c>
      <c r="F13" s="188">
        <v>3.5780420955999999</v>
      </c>
      <c r="G13" s="187">
        <v>4192</v>
      </c>
      <c r="H13" s="187">
        <v>383</v>
      </c>
      <c r="I13" s="188">
        <v>10.0551325807</v>
      </c>
      <c r="J13" s="187">
        <v>867</v>
      </c>
      <c r="K13" s="187">
        <v>101</v>
      </c>
      <c r="L13" s="189">
        <v>13.185378590099999</v>
      </c>
    </row>
    <row r="14" spans="1:12" x14ac:dyDescent="0.2">
      <c r="A14" s="368"/>
      <c r="B14" s="369" t="s">
        <v>126</v>
      </c>
      <c r="C14" s="369"/>
      <c r="D14" s="187">
        <v>4220032</v>
      </c>
      <c r="E14" s="187">
        <v>131338</v>
      </c>
      <c r="F14" s="188">
        <v>3.2122237564999998</v>
      </c>
      <c r="G14" s="187">
        <v>103449</v>
      </c>
      <c r="H14" s="187">
        <v>14405</v>
      </c>
      <c r="I14" s="188">
        <v>16.1773954449</v>
      </c>
      <c r="J14" s="187">
        <v>11162</v>
      </c>
      <c r="K14" s="187">
        <v>1839</v>
      </c>
      <c r="L14" s="189">
        <v>19.7254102757</v>
      </c>
    </row>
    <row r="15" spans="1:12" x14ac:dyDescent="0.2">
      <c r="A15" s="368"/>
      <c r="B15" s="369" t="s">
        <v>125</v>
      </c>
      <c r="C15" s="369"/>
      <c r="D15" s="187">
        <v>187010</v>
      </c>
      <c r="E15" s="187">
        <v>-3227</v>
      </c>
      <c r="F15" s="188">
        <v>-1.6963051352</v>
      </c>
      <c r="G15" s="187">
        <v>200</v>
      </c>
      <c r="H15" s="187">
        <v>5</v>
      </c>
      <c r="I15" s="188">
        <v>2.5641025641000001</v>
      </c>
      <c r="J15" s="187">
        <v>21</v>
      </c>
      <c r="K15" s="187">
        <v>1</v>
      </c>
      <c r="L15" s="189">
        <v>5</v>
      </c>
    </row>
    <row r="16" spans="1:12" x14ac:dyDescent="0.2">
      <c r="A16" s="368" t="s">
        <v>167</v>
      </c>
      <c r="B16" s="369" t="s">
        <v>166</v>
      </c>
      <c r="C16" s="369"/>
      <c r="D16" s="187">
        <v>5374631</v>
      </c>
      <c r="E16" s="187">
        <v>140217</v>
      </c>
      <c r="F16" s="188">
        <v>2.6787525786000002</v>
      </c>
      <c r="G16" s="187">
        <v>53015</v>
      </c>
      <c r="H16" s="187">
        <v>4923</v>
      </c>
      <c r="I16" s="188">
        <v>10.236629792900001</v>
      </c>
      <c r="J16" s="187">
        <v>25410</v>
      </c>
      <c r="K16" s="187">
        <v>2931</v>
      </c>
      <c r="L16" s="189">
        <v>13.038836247200001</v>
      </c>
    </row>
    <row r="17" spans="1:12" x14ac:dyDescent="0.2">
      <c r="A17" s="368"/>
      <c r="B17" s="369" t="s">
        <v>130</v>
      </c>
      <c r="C17" s="369"/>
      <c r="D17" s="187">
        <v>1547339</v>
      </c>
      <c r="E17" s="187">
        <v>32825</v>
      </c>
      <c r="F17" s="188">
        <v>2.1673619392000001</v>
      </c>
      <c r="G17" s="187">
        <v>22614</v>
      </c>
      <c r="H17" s="187">
        <v>2555</v>
      </c>
      <c r="I17" s="188">
        <v>12.7374245974</v>
      </c>
      <c r="J17" s="187">
        <v>10420</v>
      </c>
      <c r="K17" s="187">
        <v>1384</v>
      </c>
      <c r="L17" s="189">
        <v>15.3165117309</v>
      </c>
    </row>
    <row r="18" spans="1:12" x14ac:dyDescent="0.2">
      <c r="A18" s="368"/>
      <c r="B18" s="369" t="s">
        <v>129</v>
      </c>
      <c r="C18" s="369"/>
      <c r="D18" s="187">
        <v>1168902</v>
      </c>
      <c r="E18" s="187">
        <v>40315</v>
      </c>
      <c r="F18" s="188">
        <v>3.5721659030000001</v>
      </c>
      <c r="G18" s="187">
        <v>10588</v>
      </c>
      <c r="H18" s="187">
        <v>501</v>
      </c>
      <c r="I18" s="188">
        <v>4.9667889363000004</v>
      </c>
      <c r="J18" s="187">
        <v>6323</v>
      </c>
      <c r="K18" s="187">
        <v>414</v>
      </c>
      <c r="L18" s="189">
        <v>7.0062616348000004</v>
      </c>
    </row>
    <row r="19" spans="1:12" x14ac:dyDescent="0.2">
      <c r="A19" s="368"/>
      <c r="B19" s="369" t="s">
        <v>128</v>
      </c>
      <c r="C19" s="369"/>
      <c r="D19" s="187">
        <v>1742988</v>
      </c>
      <c r="E19" s="187">
        <v>35884</v>
      </c>
      <c r="F19" s="188">
        <v>2.1020394774</v>
      </c>
      <c r="G19" s="187">
        <v>5016</v>
      </c>
      <c r="H19" s="187">
        <v>375</v>
      </c>
      <c r="I19" s="188">
        <v>8.0801551390000004</v>
      </c>
      <c r="J19" s="187">
        <v>2011</v>
      </c>
      <c r="K19" s="187">
        <v>127</v>
      </c>
      <c r="L19" s="189">
        <v>6.7409766454</v>
      </c>
    </row>
    <row r="20" spans="1:12" x14ac:dyDescent="0.2">
      <c r="A20" s="368"/>
      <c r="B20" s="369" t="s">
        <v>127</v>
      </c>
      <c r="C20" s="369"/>
      <c r="D20" s="187">
        <v>217825</v>
      </c>
      <c r="E20" s="187">
        <v>9298</v>
      </c>
      <c r="F20" s="188">
        <v>4.4588950112000001</v>
      </c>
      <c r="G20" s="187">
        <v>800</v>
      </c>
      <c r="H20" s="187">
        <v>39</v>
      </c>
      <c r="I20" s="188">
        <v>5.1248357424000002</v>
      </c>
      <c r="J20" s="187">
        <v>375</v>
      </c>
      <c r="K20" s="187">
        <v>54</v>
      </c>
      <c r="L20" s="189">
        <v>16.822429906499998</v>
      </c>
    </row>
    <row r="21" spans="1:12" x14ac:dyDescent="0.2">
      <c r="A21" s="368"/>
      <c r="B21" s="369" t="s">
        <v>126</v>
      </c>
      <c r="C21" s="369"/>
      <c r="D21" s="187">
        <v>673439</v>
      </c>
      <c r="E21" s="187">
        <v>23298</v>
      </c>
      <c r="F21" s="188">
        <v>3.5835303419</v>
      </c>
      <c r="G21" s="187">
        <v>13971</v>
      </c>
      <c r="H21" s="187">
        <v>1449</v>
      </c>
      <c r="I21" s="188">
        <v>11.5716339243</v>
      </c>
      <c r="J21" s="187">
        <v>6273</v>
      </c>
      <c r="K21" s="187">
        <v>949</v>
      </c>
      <c r="L21" s="189">
        <v>17.824943651400002</v>
      </c>
    </row>
    <row r="22" spans="1:12" x14ac:dyDescent="0.2">
      <c r="A22" s="368"/>
      <c r="B22" s="369" t="s">
        <v>125</v>
      </c>
      <c r="C22" s="369"/>
      <c r="D22" s="187">
        <v>24138</v>
      </c>
      <c r="E22" s="187">
        <v>-1403</v>
      </c>
      <c r="F22" s="188">
        <v>-5.4931286950000002</v>
      </c>
      <c r="G22" s="187">
        <v>26</v>
      </c>
      <c r="H22" s="187">
        <v>4</v>
      </c>
      <c r="I22" s="188">
        <v>18.181818181800001</v>
      </c>
      <c r="J22" s="187">
        <v>8</v>
      </c>
      <c r="K22" s="187">
        <v>3</v>
      </c>
      <c r="L22" s="189">
        <v>60</v>
      </c>
    </row>
    <row r="23" spans="1:12" x14ac:dyDescent="0.2">
      <c r="A23" s="368" t="s">
        <v>120</v>
      </c>
      <c r="B23" s="369" t="s">
        <v>166</v>
      </c>
      <c r="C23" s="369"/>
      <c r="D23" s="187">
        <v>824252</v>
      </c>
      <c r="E23" s="187">
        <v>16935</v>
      </c>
      <c r="F23" s="188">
        <v>2.0976890119</v>
      </c>
      <c r="G23" s="187">
        <v>16617</v>
      </c>
      <c r="H23" s="187">
        <v>3046</v>
      </c>
      <c r="I23" s="188">
        <v>22.4449193132</v>
      </c>
      <c r="J23" s="187">
        <v>311</v>
      </c>
      <c r="K23" s="187">
        <v>22</v>
      </c>
      <c r="L23" s="189">
        <v>7.6124567473999996</v>
      </c>
    </row>
    <row r="24" spans="1:12" x14ac:dyDescent="0.2">
      <c r="A24" s="368"/>
      <c r="B24" s="369" t="s">
        <v>130</v>
      </c>
      <c r="C24" s="369"/>
      <c r="D24" s="187">
        <v>223942</v>
      </c>
      <c r="E24" s="187">
        <v>1606</v>
      </c>
      <c r="F24" s="188">
        <v>0.72233016699999997</v>
      </c>
      <c r="G24" s="187">
        <v>4306</v>
      </c>
      <c r="H24" s="187">
        <v>779</v>
      </c>
      <c r="I24" s="188">
        <v>22.086759285500001</v>
      </c>
      <c r="J24" s="187">
        <v>43</v>
      </c>
      <c r="K24" s="187">
        <v>13</v>
      </c>
      <c r="L24" s="189">
        <v>43.333333333299997</v>
      </c>
    </row>
    <row r="25" spans="1:12" x14ac:dyDescent="0.2">
      <c r="A25" s="368"/>
      <c r="B25" s="369" t="s">
        <v>129</v>
      </c>
      <c r="C25" s="369"/>
      <c r="D25" s="187">
        <v>209218</v>
      </c>
      <c r="E25" s="187">
        <v>7265</v>
      </c>
      <c r="F25" s="188">
        <v>3.5973716656999999</v>
      </c>
      <c r="G25" s="187">
        <v>2385</v>
      </c>
      <c r="H25" s="187">
        <v>273</v>
      </c>
      <c r="I25" s="188">
        <v>12.9261363636</v>
      </c>
      <c r="J25" s="187">
        <v>82</v>
      </c>
      <c r="K25" s="187">
        <v>2</v>
      </c>
      <c r="L25" s="189">
        <v>2.5</v>
      </c>
    </row>
    <row r="26" spans="1:12" x14ac:dyDescent="0.2">
      <c r="A26" s="368"/>
      <c r="B26" s="369" t="s">
        <v>128</v>
      </c>
      <c r="C26" s="369"/>
      <c r="D26" s="187">
        <v>235329</v>
      </c>
      <c r="E26" s="187">
        <v>3363</v>
      </c>
      <c r="F26" s="188">
        <v>1.4497814335000001</v>
      </c>
      <c r="G26" s="187">
        <v>1216</v>
      </c>
      <c r="H26" s="187">
        <v>141</v>
      </c>
      <c r="I26" s="188">
        <v>13.116279069799999</v>
      </c>
      <c r="J26" s="187">
        <v>54</v>
      </c>
      <c r="K26" s="187">
        <v>6</v>
      </c>
      <c r="L26" s="189">
        <v>12.5</v>
      </c>
    </row>
    <row r="27" spans="1:12" x14ac:dyDescent="0.2">
      <c r="A27" s="368"/>
      <c r="B27" s="369" t="s">
        <v>127</v>
      </c>
      <c r="C27" s="369"/>
      <c r="D27" s="187">
        <v>17142</v>
      </c>
      <c r="E27" s="187">
        <v>556</v>
      </c>
      <c r="F27" s="188">
        <v>3.3522247679000001</v>
      </c>
      <c r="G27" s="187">
        <v>133</v>
      </c>
      <c r="H27" s="187">
        <v>32</v>
      </c>
      <c r="I27" s="188">
        <v>31.6831683168</v>
      </c>
      <c r="J27" s="187">
        <v>7</v>
      </c>
      <c r="K27" s="187">
        <v>0</v>
      </c>
      <c r="L27" s="189">
        <v>0</v>
      </c>
    </row>
    <row r="28" spans="1:12" x14ac:dyDescent="0.2">
      <c r="A28" s="368"/>
      <c r="B28" s="369" t="s">
        <v>126</v>
      </c>
      <c r="C28" s="369"/>
      <c r="D28" s="187">
        <v>131324</v>
      </c>
      <c r="E28" s="187">
        <v>4285</v>
      </c>
      <c r="F28" s="188">
        <v>3.372979951</v>
      </c>
      <c r="G28" s="187">
        <v>8575</v>
      </c>
      <c r="H28" s="187">
        <v>1821</v>
      </c>
      <c r="I28" s="188">
        <v>26.961800414599999</v>
      </c>
      <c r="J28" s="187">
        <v>124</v>
      </c>
      <c r="K28" s="187">
        <v>1</v>
      </c>
      <c r="L28" s="189">
        <v>0.81300813009999995</v>
      </c>
    </row>
    <row r="29" spans="1:12" x14ac:dyDescent="0.2">
      <c r="A29" s="368"/>
      <c r="B29" s="369" t="s">
        <v>125</v>
      </c>
      <c r="C29" s="369"/>
      <c r="D29" s="187">
        <v>7297</v>
      </c>
      <c r="E29" s="187">
        <v>-140</v>
      </c>
      <c r="F29" s="188">
        <v>-1.8824794944000001</v>
      </c>
      <c r="G29" s="187" t="s">
        <v>367</v>
      </c>
      <c r="H29" s="187">
        <v>0</v>
      </c>
      <c r="I29" s="188">
        <v>0</v>
      </c>
      <c r="J29" s="187" t="s">
        <v>367</v>
      </c>
      <c r="K29" s="187">
        <v>0</v>
      </c>
      <c r="L29" s="189">
        <v>0</v>
      </c>
    </row>
    <row r="30" spans="1:12" x14ac:dyDescent="0.2">
      <c r="A30" s="368" t="s">
        <v>168</v>
      </c>
      <c r="B30" s="369" t="s">
        <v>166</v>
      </c>
      <c r="C30" s="369"/>
      <c r="D30" s="187">
        <v>1568916</v>
      </c>
      <c r="E30" s="187">
        <v>26421</v>
      </c>
      <c r="F30" s="188">
        <v>1.7128742719000001</v>
      </c>
      <c r="G30" s="187">
        <v>12077</v>
      </c>
      <c r="H30" s="187">
        <v>2708</v>
      </c>
      <c r="I30" s="188">
        <v>28.9038317857</v>
      </c>
      <c r="J30" s="187">
        <v>6855</v>
      </c>
      <c r="K30" s="187">
        <v>1662</v>
      </c>
      <c r="L30" s="189">
        <v>32.004621606000001</v>
      </c>
    </row>
    <row r="31" spans="1:12" x14ac:dyDescent="0.2">
      <c r="A31" s="368"/>
      <c r="B31" s="369" t="s">
        <v>130</v>
      </c>
      <c r="C31" s="369"/>
      <c r="D31" s="187">
        <v>472943</v>
      </c>
      <c r="E31" s="187">
        <v>3422</v>
      </c>
      <c r="F31" s="188">
        <v>0.72882789059999997</v>
      </c>
      <c r="G31" s="187">
        <v>5818</v>
      </c>
      <c r="H31" s="187">
        <v>1215</v>
      </c>
      <c r="I31" s="188">
        <v>26.395828807299999</v>
      </c>
      <c r="J31" s="187">
        <v>2020</v>
      </c>
      <c r="K31" s="187">
        <v>611</v>
      </c>
      <c r="L31" s="189">
        <v>43.364088005699998</v>
      </c>
    </row>
    <row r="32" spans="1:12" x14ac:dyDescent="0.2">
      <c r="A32" s="368"/>
      <c r="B32" s="369" t="s">
        <v>129</v>
      </c>
      <c r="C32" s="369"/>
      <c r="D32" s="187">
        <v>404524</v>
      </c>
      <c r="E32" s="187">
        <v>11454</v>
      </c>
      <c r="F32" s="188">
        <v>2.9139847863999999</v>
      </c>
      <c r="G32" s="187">
        <v>1572</v>
      </c>
      <c r="H32" s="187">
        <v>259</v>
      </c>
      <c r="I32" s="188">
        <v>19.725818735699999</v>
      </c>
      <c r="J32" s="187">
        <v>2196</v>
      </c>
      <c r="K32" s="187">
        <v>349</v>
      </c>
      <c r="L32" s="189">
        <v>18.8955062263</v>
      </c>
    </row>
    <row r="33" spans="1:12" x14ac:dyDescent="0.2">
      <c r="A33" s="368"/>
      <c r="B33" s="369" t="s">
        <v>128</v>
      </c>
      <c r="C33" s="369"/>
      <c r="D33" s="187">
        <v>437853</v>
      </c>
      <c r="E33" s="187">
        <v>4106</v>
      </c>
      <c r="F33" s="188">
        <v>0.94663478940000001</v>
      </c>
      <c r="G33" s="187">
        <v>901</v>
      </c>
      <c r="H33" s="187">
        <v>98</v>
      </c>
      <c r="I33" s="188">
        <v>12.204234122000001</v>
      </c>
      <c r="J33" s="187">
        <v>441</v>
      </c>
      <c r="K33" s="187">
        <v>64</v>
      </c>
      <c r="L33" s="189">
        <v>16.976127321</v>
      </c>
    </row>
    <row r="34" spans="1:12" x14ac:dyDescent="0.2">
      <c r="A34" s="368"/>
      <c r="B34" s="369" t="s">
        <v>127</v>
      </c>
      <c r="C34" s="369"/>
      <c r="D34" s="187">
        <v>40607</v>
      </c>
      <c r="E34" s="187">
        <v>1131</v>
      </c>
      <c r="F34" s="188">
        <v>2.8650319181000001</v>
      </c>
      <c r="G34" s="187">
        <v>94</v>
      </c>
      <c r="H34" s="187">
        <v>-1</v>
      </c>
      <c r="I34" s="188">
        <v>-1.0526315789</v>
      </c>
      <c r="J34" s="187">
        <v>58</v>
      </c>
      <c r="K34" s="187">
        <v>14</v>
      </c>
      <c r="L34" s="189">
        <v>31.818181818199999</v>
      </c>
    </row>
    <row r="35" spans="1:12" x14ac:dyDescent="0.2">
      <c r="A35" s="368"/>
      <c r="B35" s="369" t="s">
        <v>126</v>
      </c>
      <c r="C35" s="369"/>
      <c r="D35" s="187">
        <v>203114</v>
      </c>
      <c r="E35" s="187">
        <v>6129</v>
      </c>
      <c r="F35" s="188">
        <v>3.1114044217000001</v>
      </c>
      <c r="G35" s="187">
        <v>3691</v>
      </c>
      <c r="H35" s="187">
        <v>1137</v>
      </c>
      <c r="I35" s="188">
        <v>44.518402505899999</v>
      </c>
      <c r="J35" s="187">
        <v>2140</v>
      </c>
      <c r="K35" s="187">
        <v>624</v>
      </c>
      <c r="L35" s="189">
        <v>41.160949868099998</v>
      </c>
    </row>
    <row r="36" spans="1:12" x14ac:dyDescent="0.2">
      <c r="A36" s="368"/>
      <c r="B36" s="369" t="s">
        <v>125</v>
      </c>
      <c r="C36" s="369"/>
      <c r="D36" s="187">
        <v>9875</v>
      </c>
      <c r="E36" s="187">
        <v>179</v>
      </c>
      <c r="F36" s="188">
        <v>1.8461221122</v>
      </c>
      <c r="G36" s="187" t="s">
        <v>367</v>
      </c>
      <c r="H36" s="187">
        <v>0</v>
      </c>
      <c r="I36" s="188">
        <v>0</v>
      </c>
      <c r="J36" s="191"/>
      <c r="K36" s="191"/>
      <c r="L36" s="190"/>
    </row>
    <row r="37" spans="1:12" x14ac:dyDescent="0.2">
      <c r="A37" s="368" t="s">
        <v>169</v>
      </c>
      <c r="B37" s="369" t="s">
        <v>166</v>
      </c>
      <c r="C37" s="369"/>
      <c r="D37" s="187">
        <v>114408</v>
      </c>
      <c r="E37" s="187">
        <v>1860</v>
      </c>
      <c r="F37" s="188">
        <v>1.652628212</v>
      </c>
      <c r="G37" s="187">
        <v>169</v>
      </c>
      <c r="H37" s="187">
        <v>21</v>
      </c>
      <c r="I37" s="188">
        <v>14.1891891892</v>
      </c>
      <c r="J37" s="187">
        <v>1540</v>
      </c>
      <c r="K37" s="187">
        <v>392</v>
      </c>
      <c r="L37" s="189">
        <v>34.146341463399999</v>
      </c>
    </row>
    <row r="38" spans="1:12" x14ac:dyDescent="0.2">
      <c r="A38" s="368"/>
      <c r="B38" s="369" t="s">
        <v>130</v>
      </c>
      <c r="C38" s="369"/>
      <c r="D38" s="187">
        <v>44112</v>
      </c>
      <c r="E38" s="187">
        <v>732</v>
      </c>
      <c r="F38" s="188">
        <v>1.6874135546</v>
      </c>
      <c r="G38" s="187">
        <v>89</v>
      </c>
      <c r="H38" s="187">
        <v>21</v>
      </c>
      <c r="I38" s="188">
        <v>30.882352941200001</v>
      </c>
      <c r="J38" s="187">
        <v>574</v>
      </c>
      <c r="K38" s="187">
        <v>220</v>
      </c>
      <c r="L38" s="189">
        <v>62.146892655400002</v>
      </c>
    </row>
    <row r="39" spans="1:12" x14ac:dyDescent="0.2">
      <c r="A39" s="368"/>
      <c r="B39" s="369" t="s">
        <v>129</v>
      </c>
      <c r="C39" s="369"/>
      <c r="D39" s="187">
        <v>29350</v>
      </c>
      <c r="E39" s="187">
        <v>767</v>
      </c>
      <c r="F39" s="188">
        <v>2.6834132176000001</v>
      </c>
      <c r="G39" s="187">
        <v>40</v>
      </c>
      <c r="H39" s="187">
        <v>-2</v>
      </c>
      <c r="I39" s="188">
        <v>-4.7619047619000003</v>
      </c>
      <c r="J39" s="187">
        <v>352</v>
      </c>
      <c r="K39" s="187">
        <v>59</v>
      </c>
      <c r="L39" s="189">
        <v>20.1365187713</v>
      </c>
    </row>
    <row r="40" spans="1:12" x14ac:dyDescent="0.2">
      <c r="A40" s="368"/>
      <c r="B40" s="369" t="s">
        <v>128</v>
      </c>
      <c r="C40" s="369"/>
      <c r="D40" s="187">
        <v>25874</v>
      </c>
      <c r="E40" s="187">
        <v>-4</v>
      </c>
      <c r="F40" s="188">
        <v>-1.54571451E-2</v>
      </c>
      <c r="G40" s="187">
        <v>9</v>
      </c>
      <c r="H40" s="187">
        <v>-2</v>
      </c>
      <c r="I40" s="188">
        <v>-18.181818181800001</v>
      </c>
      <c r="J40" s="187" t="s">
        <v>367</v>
      </c>
      <c r="K40" s="187">
        <v>12</v>
      </c>
      <c r="L40" s="189">
        <v>42.857142857100001</v>
      </c>
    </row>
    <row r="41" spans="1:12" x14ac:dyDescent="0.2">
      <c r="A41" s="368"/>
      <c r="B41" s="369" t="s">
        <v>127</v>
      </c>
      <c r="C41" s="369"/>
      <c r="D41" s="187">
        <v>1331</v>
      </c>
      <c r="E41" s="187">
        <v>4</v>
      </c>
      <c r="F41" s="188">
        <v>0.30143180110000001</v>
      </c>
      <c r="G41" s="191"/>
      <c r="H41" s="191"/>
      <c r="I41" s="191"/>
      <c r="J41" s="187" t="s">
        <v>367</v>
      </c>
      <c r="K41" s="187">
        <v>0</v>
      </c>
      <c r="L41" s="189">
        <v>0</v>
      </c>
    </row>
    <row r="42" spans="1:12" x14ac:dyDescent="0.2">
      <c r="A42" s="368"/>
      <c r="B42" s="369" t="s">
        <v>126</v>
      </c>
      <c r="C42" s="369"/>
      <c r="D42" s="187">
        <v>12496</v>
      </c>
      <c r="E42" s="187">
        <v>336</v>
      </c>
      <c r="F42" s="188">
        <v>2.7631578947</v>
      </c>
      <c r="G42" s="187">
        <v>31</v>
      </c>
      <c r="H42" s="187">
        <v>4</v>
      </c>
      <c r="I42" s="188">
        <v>14.8148148148</v>
      </c>
      <c r="J42" s="187">
        <v>572</v>
      </c>
      <c r="K42" s="187">
        <v>101</v>
      </c>
      <c r="L42" s="189">
        <v>21.443736730400001</v>
      </c>
    </row>
    <row r="43" spans="1:12" x14ac:dyDescent="0.2">
      <c r="A43" s="368"/>
      <c r="B43" s="369" t="s">
        <v>125</v>
      </c>
      <c r="C43" s="369"/>
      <c r="D43" s="187">
        <v>1245</v>
      </c>
      <c r="E43" s="187">
        <v>25</v>
      </c>
      <c r="F43" s="188">
        <v>2.0491803278999998</v>
      </c>
      <c r="G43" s="191"/>
      <c r="H43" s="191"/>
      <c r="I43" s="191"/>
      <c r="J43" s="191"/>
      <c r="K43" s="191"/>
      <c r="L43" s="190"/>
    </row>
    <row r="44" spans="1:12" x14ac:dyDescent="0.2">
      <c r="A44" s="368" t="s">
        <v>170</v>
      </c>
      <c r="B44" s="369" t="s">
        <v>166</v>
      </c>
      <c r="C44" s="369"/>
      <c r="D44" s="187">
        <v>194875</v>
      </c>
      <c r="E44" s="187">
        <v>2699</v>
      </c>
      <c r="F44" s="188">
        <v>1.4044417617</v>
      </c>
      <c r="G44" s="187">
        <v>4906</v>
      </c>
      <c r="H44" s="187">
        <v>1247</v>
      </c>
      <c r="I44" s="188">
        <v>34.080349822400002</v>
      </c>
      <c r="J44" s="187">
        <v>823</v>
      </c>
      <c r="K44" s="187">
        <v>206</v>
      </c>
      <c r="L44" s="189">
        <v>33.3873581848</v>
      </c>
    </row>
    <row r="45" spans="1:12" x14ac:dyDescent="0.2">
      <c r="A45" s="368"/>
      <c r="B45" s="369" t="s">
        <v>130</v>
      </c>
      <c r="C45" s="369"/>
      <c r="D45" s="187">
        <v>65789</v>
      </c>
      <c r="E45" s="187">
        <v>510</v>
      </c>
      <c r="F45" s="188">
        <v>0.78126196790000002</v>
      </c>
      <c r="G45" s="187">
        <v>2650</v>
      </c>
      <c r="H45" s="187">
        <v>713</v>
      </c>
      <c r="I45" s="188">
        <v>36.8094992256</v>
      </c>
      <c r="J45" s="187">
        <v>240</v>
      </c>
      <c r="K45" s="187">
        <v>74</v>
      </c>
      <c r="L45" s="189">
        <v>44.578313252999997</v>
      </c>
    </row>
    <row r="46" spans="1:12" x14ac:dyDescent="0.2">
      <c r="A46" s="368"/>
      <c r="B46" s="369" t="s">
        <v>129</v>
      </c>
      <c r="C46" s="369"/>
      <c r="D46" s="187">
        <v>54120</v>
      </c>
      <c r="E46" s="187">
        <v>1144</v>
      </c>
      <c r="F46" s="188">
        <v>2.1594684384999998</v>
      </c>
      <c r="G46" s="187">
        <v>731</v>
      </c>
      <c r="H46" s="187">
        <v>138</v>
      </c>
      <c r="I46" s="188">
        <v>23.271500843199998</v>
      </c>
      <c r="J46" s="187">
        <v>284</v>
      </c>
      <c r="K46" s="187">
        <v>21</v>
      </c>
      <c r="L46" s="189">
        <v>7.9847908744999998</v>
      </c>
    </row>
    <row r="47" spans="1:12" x14ac:dyDescent="0.2">
      <c r="A47" s="368"/>
      <c r="B47" s="369" t="s">
        <v>128</v>
      </c>
      <c r="C47" s="369"/>
      <c r="D47" s="187">
        <v>47496</v>
      </c>
      <c r="E47" s="187">
        <v>309</v>
      </c>
      <c r="F47" s="188">
        <v>0.65484137580000001</v>
      </c>
      <c r="G47" s="187">
        <v>409</v>
      </c>
      <c r="H47" s="187">
        <v>71</v>
      </c>
      <c r="I47" s="188">
        <v>21.005917159799999</v>
      </c>
      <c r="J47" s="187">
        <v>95</v>
      </c>
      <c r="K47" s="187">
        <v>12</v>
      </c>
      <c r="L47" s="189">
        <v>14.457831325300001</v>
      </c>
    </row>
    <row r="48" spans="1:12" x14ac:dyDescent="0.2">
      <c r="A48" s="368"/>
      <c r="B48" s="369" t="s">
        <v>127</v>
      </c>
      <c r="C48" s="369"/>
      <c r="D48" s="187">
        <v>3529</v>
      </c>
      <c r="E48" s="187">
        <v>72</v>
      </c>
      <c r="F48" s="188">
        <v>2.0827306914000001</v>
      </c>
      <c r="G48" s="187">
        <v>23</v>
      </c>
      <c r="H48" s="187">
        <v>-1</v>
      </c>
      <c r="I48" s="188">
        <v>-4.1666666667000003</v>
      </c>
      <c r="J48" s="187">
        <v>8</v>
      </c>
      <c r="K48" s="187">
        <v>0</v>
      </c>
      <c r="L48" s="189">
        <v>0</v>
      </c>
    </row>
    <row r="49" spans="1:12" x14ac:dyDescent="0.2">
      <c r="A49" s="368"/>
      <c r="B49" s="369" t="s">
        <v>126</v>
      </c>
      <c r="C49" s="369"/>
      <c r="D49" s="187">
        <v>22203</v>
      </c>
      <c r="E49" s="187">
        <v>621</v>
      </c>
      <c r="F49" s="188">
        <v>2.8773978315000002</v>
      </c>
      <c r="G49" s="187">
        <v>1093</v>
      </c>
      <c r="H49" s="187">
        <v>326</v>
      </c>
      <c r="I49" s="188">
        <v>42.503259452400002</v>
      </c>
      <c r="J49" s="187">
        <v>196</v>
      </c>
      <c r="K49" s="187">
        <v>99</v>
      </c>
      <c r="L49" s="189">
        <v>102.0618556701</v>
      </c>
    </row>
    <row r="50" spans="1:12" x14ac:dyDescent="0.2">
      <c r="A50" s="368"/>
      <c r="B50" s="369" t="s">
        <v>125</v>
      </c>
      <c r="C50" s="369"/>
      <c r="D50" s="187">
        <v>1738</v>
      </c>
      <c r="E50" s="187">
        <v>43</v>
      </c>
      <c r="F50" s="188">
        <v>2.5368731563</v>
      </c>
      <c r="G50" s="191"/>
      <c r="H50" s="191"/>
      <c r="I50" s="191"/>
      <c r="J50" s="191"/>
      <c r="K50" s="191"/>
      <c r="L50" s="190"/>
    </row>
    <row r="51" spans="1:12" x14ac:dyDescent="0.2">
      <c r="A51" s="368" t="s">
        <v>171</v>
      </c>
      <c r="B51" s="369" t="s">
        <v>166</v>
      </c>
      <c r="C51" s="369"/>
      <c r="D51" s="187">
        <v>76901</v>
      </c>
      <c r="E51" s="187">
        <v>948</v>
      </c>
      <c r="F51" s="188">
        <v>1.2481402973</v>
      </c>
      <c r="G51" s="187">
        <v>207</v>
      </c>
      <c r="H51" s="187">
        <v>44</v>
      </c>
      <c r="I51" s="188">
        <v>26.9938650307</v>
      </c>
      <c r="J51" s="187">
        <v>924</v>
      </c>
      <c r="K51" s="187">
        <v>214</v>
      </c>
      <c r="L51" s="189">
        <v>30.140845070400001</v>
      </c>
    </row>
    <row r="52" spans="1:12" x14ac:dyDescent="0.2">
      <c r="A52" s="368"/>
      <c r="B52" s="369" t="s">
        <v>130</v>
      </c>
      <c r="C52" s="369"/>
      <c r="D52" s="187">
        <v>27111</v>
      </c>
      <c r="E52" s="187">
        <v>251</v>
      </c>
      <c r="F52" s="188">
        <v>0.93447505580000001</v>
      </c>
      <c r="G52" s="187">
        <v>102</v>
      </c>
      <c r="H52" s="187">
        <v>8</v>
      </c>
      <c r="I52" s="188">
        <v>8.5106382978999999</v>
      </c>
      <c r="J52" s="187">
        <v>159</v>
      </c>
      <c r="K52" s="187">
        <v>57</v>
      </c>
      <c r="L52" s="189">
        <v>55.882352941199997</v>
      </c>
    </row>
    <row r="53" spans="1:12" x14ac:dyDescent="0.2">
      <c r="A53" s="368"/>
      <c r="B53" s="369" t="s">
        <v>129</v>
      </c>
      <c r="C53" s="369"/>
      <c r="D53" s="187">
        <v>22935</v>
      </c>
      <c r="E53" s="187">
        <v>216</v>
      </c>
      <c r="F53" s="188">
        <v>0.95074607160000002</v>
      </c>
      <c r="G53" s="187">
        <v>64</v>
      </c>
      <c r="H53" s="187">
        <v>17</v>
      </c>
      <c r="I53" s="188">
        <v>36.170212765999999</v>
      </c>
      <c r="J53" s="187">
        <v>536</v>
      </c>
      <c r="K53" s="187">
        <v>100</v>
      </c>
      <c r="L53" s="189">
        <v>22.935779816499998</v>
      </c>
    </row>
    <row r="54" spans="1:12" x14ac:dyDescent="0.2">
      <c r="A54" s="368"/>
      <c r="B54" s="369" t="s">
        <v>128</v>
      </c>
      <c r="C54" s="369"/>
      <c r="D54" s="187">
        <v>17469</v>
      </c>
      <c r="E54" s="187">
        <v>95</v>
      </c>
      <c r="F54" s="188">
        <v>0.54679406009999998</v>
      </c>
      <c r="G54" s="187" t="s">
        <v>367</v>
      </c>
      <c r="H54" s="187">
        <v>-1</v>
      </c>
      <c r="I54" s="188">
        <v>-9.0909090909000003</v>
      </c>
      <c r="J54" s="187">
        <v>57</v>
      </c>
      <c r="K54" s="187">
        <v>12</v>
      </c>
      <c r="L54" s="189">
        <v>26.666666666699999</v>
      </c>
    </row>
    <row r="55" spans="1:12" x14ac:dyDescent="0.2">
      <c r="A55" s="368"/>
      <c r="B55" s="369" t="s">
        <v>127</v>
      </c>
      <c r="C55" s="369"/>
      <c r="D55" s="187">
        <v>1128</v>
      </c>
      <c r="E55" s="187">
        <v>47</v>
      </c>
      <c r="F55" s="188">
        <v>4.3478260869999996</v>
      </c>
      <c r="G55" s="187" t="s">
        <v>367</v>
      </c>
      <c r="H55" s="187">
        <v>0</v>
      </c>
      <c r="I55" s="188">
        <v>0</v>
      </c>
      <c r="J55" s="187">
        <v>5</v>
      </c>
      <c r="K55" s="187">
        <v>3</v>
      </c>
      <c r="L55" s="189">
        <v>150</v>
      </c>
    </row>
    <row r="56" spans="1:12" x14ac:dyDescent="0.2">
      <c r="A56" s="368"/>
      <c r="B56" s="369" t="s">
        <v>126</v>
      </c>
      <c r="C56" s="369"/>
      <c r="D56" s="187">
        <v>7862</v>
      </c>
      <c r="E56" s="187">
        <v>328</v>
      </c>
      <c r="F56" s="188">
        <v>4.3535970268000002</v>
      </c>
      <c r="G56" s="187">
        <v>30</v>
      </c>
      <c r="H56" s="187">
        <v>20</v>
      </c>
      <c r="I56" s="188">
        <v>200</v>
      </c>
      <c r="J56" s="187">
        <v>167</v>
      </c>
      <c r="K56" s="187">
        <v>42</v>
      </c>
      <c r="L56" s="189">
        <v>33.6</v>
      </c>
    </row>
    <row r="57" spans="1:12" x14ac:dyDescent="0.2">
      <c r="A57" s="368"/>
      <c r="B57" s="369" t="s">
        <v>125</v>
      </c>
      <c r="C57" s="369"/>
      <c r="D57" s="187">
        <v>396</v>
      </c>
      <c r="E57" s="187">
        <v>11</v>
      </c>
      <c r="F57" s="188">
        <v>2.8571428570999999</v>
      </c>
      <c r="G57" s="191"/>
      <c r="H57" s="191"/>
      <c r="I57" s="191"/>
      <c r="J57" s="191"/>
      <c r="K57" s="191"/>
      <c r="L57" s="190"/>
    </row>
    <row r="58" spans="1:12" x14ac:dyDescent="0.2">
      <c r="A58" s="368" t="s">
        <v>172</v>
      </c>
      <c r="B58" s="369" t="s">
        <v>166</v>
      </c>
      <c r="C58" s="369"/>
      <c r="D58" s="187">
        <v>79973</v>
      </c>
      <c r="E58" s="187">
        <v>650</v>
      </c>
      <c r="F58" s="188">
        <v>0.81943446419999999</v>
      </c>
      <c r="G58" s="187">
        <v>161</v>
      </c>
      <c r="H58" s="187">
        <v>59</v>
      </c>
      <c r="I58" s="188">
        <v>57.8431372549</v>
      </c>
      <c r="J58" s="187">
        <v>1206</v>
      </c>
      <c r="K58" s="187">
        <v>320</v>
      </c>
      <c r="L58" s="189">
        <v>36.117381489800003</v>
      </c>
    </row>
    <row r="59" spans="1:12" x14ac:dyDescent="0.2">
      <c r="A59" s="368"/>
      <c r="B59" s="369" t="s">
        <v>130</v>
      </c>
      <c r="C59" s="369"/>
      <c r="D59" s="187">
        <v>27593</v>
      </c>
      <c r="E59" s="187">
        <v>240</v>
      </c>
      <c r="F59" s="188">
        <v>0.87741746789999997</v>
      </c>
      <c r="G59" s="187">
        <v>106</v>
      </c>
      <c r="H59" s="187">
        <v>50</v>
      </c>
      <c r="I59" s="188">
        <v>89.285714285699996</v>
      </c>
      <c r="J59" s="187">
        <v>576</v>
      </c>
      <c r="K59" s="187">
        <v>117</v>
      </c>
      <c r="L59" s="189">
        <v>25.4901960784</v>
      </c>
    </row>
    <row r="60" spans="1:12" x14ac:dyDescent="0.2">
      <c r="A60" s="368"/>
      <c r="B60" s="369" t="s">
        <v>129</v>
      </c>
      <c r="C60" s="369"/>
      <c r="D60" s="187">
        <v>20701</v>
      </c>
      <c r="E60" s="187">
        <v>263</v>
      </c>
      <c r="F60" s="188">
        <v>1.2868186711</v>
      </c>
      <c r="G60" s="187">
        <v>24</v>
      </c>
      <c r="H60" s="187">
        <v>0</v>
      </c>
      <c r="I60" s="188">
        <v>0</v>
      </c>
      <c r="J60" s="187">
        <v>226</v>
      </c>
      <c r="K60" s="187">
        <v>61</v>
      </c>
      <c r="L60" s="189">
        <v>36.969696969700003</v>
      </c>
    </row>
    <row r="61" spans="1:12" x14ac:dyDescent="0.2">
      <c r="A61" s="368"/>
      <c r="B61" s="369" t="s">
        <v>128</v>
      </c>
      <c r="C61" s="369"/>
      <c r="D61" s="187">
        <v>19953</v>
      </c>
      <c r="E61" s="187">
        <v>27</v>
      </c>
      <c r="F61" s="188">
        <v>0.13550135499999999</v>
      </c>
      <c r="G61" s="187">
        <v>13</v>
      </c>
      <c r="H61" s="187">
        <v>6</v>
      </c>
      <c r="I61" s="188">
        <v>85.714285714300004</v>
      </c>
      <c r="J61" s="187">
        <v>37</v>
      </c>
      <c r="K61" s="187">
        <v>10</v>
      </c>
      <c r="L61" s="189">
        <v>37.037037036999997</v>
      </c>
    </row>
    <row r="62" spans="1:12" x14ac:dyDescent="0.2">
      <c r="A62" s="368"/>
      <c r="B62" s="369" t="s">
        <v>127</v>
      </c>
      <c r="C62" s="369"/>
      <c r="D62" s="187">
        <v>1524</v>
      </c>
      <c r="E62" s="187">
        <v>55</v>
      </c>
      <c r="F62" s="188">
        <v>3.7440435670999999</v>
      </c>
      <c r="G62" s="191"/>
      <c r="H62" s="191"/>
      <c r="I62" s="191"/>
      <c r="J62" s="187">
        <v>11</v>
      </c>
      <c r="K62" s="187">
        <v>4</v>
      </c>
      <c r="L62" s="189">
        <v>57.142857142899999</v>
      </c>
    </row>
    <row r="63" spans="1:12" x14ac:dyDescent="0.2">
      <c r="A63" s="368"/>
      <c r="B63" s="369" t="s">
        <v>126</v>
      </c>
      <c r="C63" s="369"/>
      <c r="D63" s="187">
        <v>9503</v>
      </c>
      <c r="E63" s="187">
        <v>29</v>
      </c>
      <c r="F63" s="188">
        <v>0.30610090769999998</v>
      </c>
      <c r="G63" s="187">
        <v>18</v>
      </c>
      <c r="H63" s="187">
        <v>3</v>
      </c>
      <c r="I63" s="188">
        <v>20</v>
      </c>
      <c r="J63" s="187">
        <v>356</v>
      </c>
      <c r="K63" s="187">
        <v>128</v>
      </c>
      <c r="L63" s="189">
        <v>56.1403508772</v>
      </c>
    </row>
    <row r="64" spans="1:12" x14ac:dyDescent="0.2">
      <c r="A64" s="368"/>
      <c r="B64" s="369" t="s">
        <v>125</v>
      </c>
      <c r="C64" s="369"/>
      <c r="D64" s="187">
        <v>699</v>
      </c>
      <c r="E64" s="187">
        <v>36</v>
      </c>
      <c r="F64" s="188">
        <v>5.4298642533999999</v>
      </c>
      <c r="G64" s="191"/>
      <c r="H64" s="191"/>
      <c r="I64" s="191"/>
      <c r="J64" s="191"/>
      <c r="K64" s="191"/>
      <c r="L64" s="190"/>
    </row>
    <row r="65" spans="1:12" x14ac:dyDescent="0.2">
      <c r="A65" s="368" t="s">
        <v>173</v>
      </c>
      <c r="B65" s="369" t="s">
        <v>166</v>
      </c>
      <c r="C65" s="369"/>
      <c r="D65" s="187">
        <v>110613</v>
      </c>
      <c r="E65" s="187">
        <v>330</v>
      </c>
      <c r="F65" s="188">
        <v>0.2992301624</v>
      </c>
      <c r="G65" s="187">
        <v>343</v>
      </c>
      <c r="H65" s="187">
        <v>83</v>
      </c>
      <c r="I65" s="188">
        <v>31.923076923099998</v>
      </c>
      <c r="J65" s="187">
        <v>307</v>
      </c>
      <c r="K65" s="187">
        <v>107</v>
      </c>
      <c r="L65" s="189">
        <v>53.5</v>
      </c>
    </row>
    <row r="66" spans="1:12" x14ac:dyDescent="0.2">
      <c r="A66" s="368"/>
      <c r="B66" s="369" t="s">
        <v>130</v>
      </c>
      <c r="C66" s="369"/>
      <c r="D66" s="187">
        <v>39917</v>
      </c>
      <c r="E66" s="187">
        <v>-27</v>
      </c>
      <c r="F66" s="188">
        <v>-6.7594632500000001E-2</v>
      </c>
      <c r="G66" s="187">
        <v>189</v>
      </c>
      <c r="H66" s="187">
        <v>39</v>
      </c>
      <c r="I66" s="188">
        <v>26</v>
      </c>
      <c r="J66" s="187">
        <v>70</v>
      </c>
      <c r="K66" s="187">
        <v>13</v>
      </c>
      <c r="L66" s="189">
        <v>22.807017543899999</v>
      </c>
    </row>
    <row r="67" spans="1:12" x14ac:dyDescent="0.2">
      <c r="A67" s="368"/>
      <c r="B67" s="369" t="s">
        <v>129</v>
      </c>
      <c r="C67" s="369"/>
      <c r="D67" s="187">
        <v>25370</v>
      </c>
      <c r="E67" s="187">
        <v>484</v>
      </c>
      <c r="F67" s="188">
        <v>1.9448686008</v>
      </c>
      <c r="G67" s="187">
        <v>37</v>
      </c>
      <c r="H67" s="187">
        <v>9</v>
      </c>
      <c r="I67" s="188">
        <v>32.142857142899999</v>
      </c>
      <c r="J67" s="187">
        <v>78</v>
      </c>
      <c r="K67" s="187">
        <v>8</v>
      </c>
      <c r="L67" s="189">
        <v>11.4285714286</v>
      </c>
    </row>
    <row r="68" spans="1:12" x14ac:dyDescent="0.2">
      <c r="A68" s="368"/>
      <c r="B68" s="369" t="s">
        <v>128</v>
      </c>
      <c r="C68" s="369"/>
      <c r="D68" s="187">
        <v>27872</v>
      </c>
      <c r="E68" s="187">
        <v>-211</v>
      </c>
      <c r="F68" s="188">
        <v>-0.75134422960000002</v>
      </c>
      <c r="G68" s="187">
        <v>25</v>
      </c>
      <c r="H68" s="187">
        <v>-2</v>
      </c>
      <c r="I68" s="188">
        <v>-7.4074074074</v>
      </c>
      <c r="J68" s="187">
        <v>25</v>
      </c>
      <c r="K68" s="187">
        <v>9</v>
      </c>
      <c r="L68" s="189">
        <v>56.25</v>
      </c>
    </row>
    <row r="69" spans="1:12" x14ac:dyDescent="0.2">
      <c r="A69" s="368"/>
      <c r="B69" s="369" t="s">
        <v>127</v>
      </c>
      <c r="C69" s="369"/>
      <c r="D69" s="187">
        <v>2735</v>
      </c>
      <c r="E69" s="187">
        <v>-29</v>
      </c>
      <c r="F69" s="188">
        <v>-1.0492040520999999</v>
      </c>
      <c r="G69" s="187">
        <v>6</v>
      </c>
      <c r="H69" s="187">
        <v>1</v>
      </c>
      <c r="I69" s="188">
        <v>20</v>
      </c>
      <c r="J69" s="187">
        <v>4</v>
      </c>
      <c r="K69" s="187">
        <v>3</v>
      </c>
      <c r="L69" s="189">
        <v>300</v>
      </c>
    </row>
    <row r="70" spans="1:12" x14ac:dyDescent="0.2">
      <c r="A70" s="368"/>
      <c r="B70" s="369" t="s">
        <v>126</v>
      </c>
      <c r="C70" s="369"/>
      <c r="D70" s="187">
        <v>14132</v>
      </c>
      <c r="E70" s="187">
        <v>121</v>
      </c>
      <c r="F70" s="188">
        <v>0.86360716579999997</v>
      </c>
      <c r="G70" s="187">
        <v>85</v>
      </c>
      <c r="H70" s="187">
        <v>36</v>
      </c>
      <c r="I70" s="188">
        <v>73.469387755100001</v>
      </c>
      <c r="J70" s="187">
        <v>130</v>
      </c>
      <c r="K70" s="187">
        <v>74</v>
      </c>
      <c r="L70" s="189">
        <v>132.1428571429</v>
      </c>
    </row>
    <row r="71" spans="1:12" x14ac:dyDescent="0.2">
      <c r="A71" s="368"/>
      <c r="B71" s="369" t="s">
        <v>125</v>
      </c>
      <c r="C71" s="369"/>
      <c r="D71" s="187">
        <v>587</v>
      </c>
      <c r="E71" s="187">
        <v>-8</v>
      </c>
      <c r="F71" s="188">
        <v>-1.3445378151</v>
      </c>
      <c r="G71" s="187" t="s">
        <v>367</v>
      </c>
      <c r="H71" s="187">
        <v>0</v>
      </c>
      <c r="I71" s="188">
        <v>0</v>
      </c>
      <c r="J71" s="191"/>
      <c r="K71" s="191"/>
      <c r="L71" s="190"/>
    </row>
  </sheetData>
  <mergeCells count="78">
    <mergeCell ref="D6:L6"/>
    <mergeCell ref="A6:A8"/>
    <mergeCell ref="B6:B8"/>
    <mergeCell ref="D7:F7"/>
    <mergeCell ref="G7:I7"/>
    <mergeCell ref="J7:L7"/>
    <mergeCell ref="B22:C22"/>
    <mergeCell ref="B13:C13"/>
    <mergeCell ref="B14:C14"/>
    <mergeCell ref="B15:C15"/>
    <mergeCell ref="A16:A22"/>
    <mergeCell ref="B21:C21"/>
    <mergeCell ref="A9:A15"/>
    <mergeCell ref="B9:C9"/>
    <mergeCell ref="B10:C10"/>
    <mergeCell ref="B11:C11"/>
    <mergeCell ref="B12:C12"/>
    <mergeCell ref="B16:C16"/>
    <mergeCell ref="B17:C17"/>
    <mergeCell ref="B18:C18"/>
    <mergeCell ref="B19:C19"/>
    <mergeCell ref="B20:C20"/>
    <mergeCell ref="A23:A29"/>
    <mergeCell ref="B23:C23"/>
    <mergeCell ref="B24:C24"/>
    <mergeCell ref="B25:C25"/>
    <mergeCell ref="B26:C26"/>
    <mergeCell ref="B27:C27"/>
    <mergeCell ref="B28:C28"/>
    <mergeCell ref="B29:C29"/>
    <mergeCell ref="A30:A36"/>
    <mergeCell ref="B30:C30"/>
    <mergeCell ref="B31:C31"/>
    <mergeCell ref="B32:C32"/>
    <mergeCell ref="B33:C33"/>
    <mergeCell ref="B34:C34"/>
    <mergeCell ref="B35:C35"/>
    <mergeCell ref="B36:C36"/>
    <mergeCell ref="A37:A43"/>
    <mergeCell ref="B37:C37"/>
    <mergeCell ref="B38:C38"/>
    <mergeCell ref="B39:C39"/>
    <mergeCell ref="B40:C40"/>
    <mergeCell ref="B41:C41"/>
    <mergeCell ref="B42:C42"/>
    <mergeCell ref="B43:C43"/>
    <mergeCell ref="A44:A50"/>
    <mergeCell ref="B44:C44"/>
    <mergeCell ref="B45:C45"/>
    <mergeCell ref="B46:C46"/>
    <mergeCell ref="B47:C47"/>
    <mergeCell ref="B48:C48"/>
    <mergeCell ref="B49:C49"/>
    <mergeCell ref="B50:C50"/>
    <mergeCell ref="A51:A57"/>
    <mergeCell ref="B51:C51"/>
    <mergeCell ref="B52:C52"/>
    <mergeCell ref="B53:C53"/>
    <mergeCell ref="B54:C54"/>
    <mergeCell ref="B55:C55"/>
    <mergeCell ref="B56:C56"/>
    <mergeCell ref="B57:C57"/>
    <mergeCell ref="A58:A64"/>
    <mergeCell ref="B58:C58"/>
    <mergeCell ref="B59:C59"/>
    <mergeCell ref="B60:C60"/>
    <mergeCell ref="B61:C61"/>
    <mergeCell ref="B62:C62"/>
    <mergeCell ref="B63:C63"/>
    <mergeCell ref="B64:C64"/>
    <mergeCell ref="A65:A71"/>
    <mergeCell ref="B65:C65"/>
    <mergeCell ref="B66:C66"/>
    <mergeCell ref="B67:C67"/>
    <mergeCell ref="B68:C68"/>
    <mergeCell ref="B69:C69"/>
    <mergeCell ref="B70:C70"/>
    <mergeCell ref="B71:C71"/>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zoomScaleNormal="100" workbookViewId="0"/>
  </sheetViews>
  <sheetFormatPr baseColWidth="10" defaultRowHeight="15" x14ac:dyDescent="0.25"/>
  <cols>
    <col min="1" max="6" width="11" style="351"/>
    <col min="7" max="7" width="11" style="351" customWidth="1"/>
    <col min="8" max="262" width="11" style="351"/>
    <col min="263" max="263" width="11" style="351" customWidth="1"/>
    <col min="264" max="518" width="11" style="351"/>
    <col min="519" max="519" width="11" style="351" customWidth="1"/>
    <col min="520" max="774" width="11" style="351"/>
    <col min="775" max="775" width="11" style="351" customWidth="1"/>
    <col min="776" max="1030" width="11" style="351"/>
    <col min="1031" max="1031" width="11" style="351" customWidth="1"/>
    <col min="1032" max="1286" width="11" style="351"/>
    <col min="1287" max="1287" width="11" style="351" customWidth="1"/>
    <col min="1288" max="1542" width="11" style="351"/>
    <col min="1543" max="1543" width="11" style="351" customWidth="1"/>
    <col min="1544" max="1798" width="11" style="351"/>
    <col min="1799" max="1799" width="11" style="351" customWidth="1"/>
    <col min="1800" max="2054" width="11" style="351"/>
    <col min="2055" max="2055" width="11" style="351" customWidth="1"/>
    <col min="2056" max="2310" width="11" style="351"/>
    <col min="2311" max="2311" width="11" style="351" customWidth="1"/>
    <col min="2312" max="2566" width="11" style="351"/>
    <col min="2567" max="2567" width="11" style="351" customWidth="1"/>
    <col min="2568" max="2822" width="11" style="351"/>
    <col min="2823" max="2823" width="11" style="351" customWidth="1"/>
    <col min="2824" max="3078" width="11" style="351"/>
    <col min="3079" max="3079" width="11" style="351" customWidth="1"/>
    <col min="3080" max="3334" width="11" style="351"/>
    <col min="3335" max="3335" width="11" style="351" customWidth="1"/>
    <col min="3336" max="3590" width="11" style="351"/>
    <col min="3591" max="3591" width="11" style="351" customWidth="1"/>
    <col min="3592" max="3846" width="11" style="351"/>
    <col min="3847" max="3847" width="11" style="351" customWidth="1"/>
    <col min="3848" max="4102" width="11" style="351"/>
    <col min="4103" max="4103" width="11" style="351" customWidth="1"/>
    <col min="4104" max="4358" width="11" style="351"/>
    <col min="4359" max="4359" width="11" style="351" customWidth="1"/>
    <col min="4360" max="4614" width="11" style="351"/>
    <col min="4615" max="4615" width="11" style="351" customWidth="1"/>
    <col min="4616" max="4870" width="11" style="351"/>
    <col min="4871" max="4871" width="11" style="351" customWidth="1"/>
    <col min="4872" max="5126" width="11" style="351"/>
    <col min="5127" max="5127" width="11" style="351" customWidth="1"/>
    <col min="5128" max="5382" width="11" style="351"/>
    <col min="5383" max="5383" width="11" style="351" customWidth="1"/>
    <col min="5384" max="5638" width="11" style="351"/>
    <col min="5639" max="5639" width="11" style="351" customWidth="1"/>
    <col min="5640" max="5894" width="11" style="351"/>
    <col min="5895" max="5895" width="11" style="351" customWidth="1"/>
    <col min="5896" max="6150" width="11" style="351"/>
    <col min="6151" max="6151" width="11" style="351" customWidth="1"/>
    <col min="6152" max="6406" width="11" style="351"/>
    <col min="6407" max="6407" width="11" style="351" customWidth="1"/>
    <col min="6408" max="6662" width="11" style="351"/>
    <col min="6663" max="6663" width="11" style="351" customWidth="1"/>
    <col min="6664" max="6918" width="11" style="351"/>
    <col min="6919" max="6919" width="11" style="351" customWidth="1"/>
    <col min="6920" max="7174" width="11" style="351"/>
    <col min="7175" max="7175" width="11" style="351" customWidth="1"/>
    <col min="7176" max="7430" width="11" style="351"/>
    <col min="7431" max="7431" width="11" style="351" customWidth="1"/>
    <col min="7432" max="7686" width="11" style="351"/>
    <col min="7687" max="7687" width="11" style="351" customWidth="1"/>
    <col min="7688" max="7942" width="11" style="351"/>
    <col min="7943" max="7943" width="11" style="351" customWidth="1"/>
    <col min="7944" max="8198" width="11" style="351"/>
    <col min="8199" max="8199" width="11" style="351" customWidth="1"/>
    <col min="8200" max="8454" width="11" style="351"/>
    <col min="8455" max="8455" width="11" style="351" customWidth="1"/>
    <col min="8456" max="8710" width="11" style="351"/>
    <col min="8711" max="8711" width="11" style="351" customWidth="1"/>
    <col min="8712" max="8966" width="11" style="351"/>
    <col min="8967" max="8967" width="11" style="351" customWidth="1"/>
    <col min="8968" max="9222" width="11" style="351"/>
    <col min="9223" max="9223" width="11" style="351" customWidth="1"/>
    <col min="9224" max="9478" width="11" style="351"/>
    <col min="9479" max="9479" width="11" style="351" customWidth="1"/>
    <col min="9480" max="9734" width="11" style="351"/>
    <col min="9735" max="9735" width="11" style="351" customWidth="1"/>
    <col min="9736" max="9990" width="11" style="351"/>
    <col min="9991" max="9991" width="11" style="351" customWidth="1"/>
    <col min="9992" max="10246" width="11" style="351"/>
    <col min="10247" max="10247" width="11" style="351" customWidth="1"/>
    <col min="10248" max="10502" width="11" style="351"/>
    <col min="10503" max="10503" width="11" style="351" customWidth="1"/>
    <col min="10504" max="10758" width="11" style="351"/>
    <col min="10759" max="10759" width="11" style="351" customWidth="1"/>
    <col min="10760" max="11014" width="11" style="351"/>
    <col min="11015" max="11015" width="11" style="351" customWidth="1"/>
    <col min="11016" max="11270" width="11" style="351"/>
    <col min="11271" max="11271" width="11" style="351" customWidth="1"/>
    <col min="11272" max="11526" width="11" style="351"/>
    <col min="11527" max="11527" width="11" style="351" customWidth="1"/>
    <col min="11528" max="11782" width="11" style="351"/>
    <col min="11783" max="11783" width="11" style="351" customWidth="1"/>
    <col min="11784" max="12038" width="11" style="351"/>
    <col min="12039" max="12039" width="11" style="351" customWidth="1"/>
    <col min="12040" max="12294" width="11" style="351"/>
    <col min="12295" max="12295" width="11" style="351" customWidth="1"/>
    <col min="12296" max="12550" width="11" style="351"/>
    <col min="12551" max="12551" width="11" style="351" customWidth="1"/>
    <col min="12552" max="12806" width="11" style="351"/>
    <col min="12807" max="12807" width="11" style="351" customWidth="1"/>
    <col min="12808" max="13062" width="11" style="351"/>
    <col min="13063" max="13063" width="11" style="351" customWidth="1"/>
    <col min="13064" max="13318" width="11" style="351"/>
    <col min="13319" max="13319" width="11" style="351" customWidth="1"/>
    <col min="13320" max="13574" width="11" style="351"/>
    <col min="13575" max="13575" width="11" style="351" customWidth="1"/>
    <col min="13576" max="13830" width="11" style="351"/>
    <col min="13831" max="13831" width="11" style="351" customWidth="1"/>
    <col min="13832" max="14086" width="11" style="351"/>
    <col min="14087" max="14087" width="11" style="351" customWidth="1"/>
    <col min="14088" max="14342" width="11" style="351"/>
    <col min="14343" max="14343" width="11" style="351" customWidth="1"/>
    <col min="14344" max="14598" width="11" style="351"/>
    <col min="14599" max="14599" width="11" style="351" customWidth="1"/>
    <col min="14600" max="14854" width="11" style="351"/>
    <col min="14855" max="14855" width="11" style="351" customWidth="1"/>
    <col min="14856" max="15110" width="11" style="351"/>
    <col min="15111" max="15111" width="11" style="351" customWidth="1"/>
    <col min="15112" max="15366" width="11" style="351"/>
    <col min="15367" max="15367" width="11" style="351" customWidth="1"/>
    <col min="15368" max="15622" width="11" style="351"/>
    <col min="15623" max="15623" width="11" style="351" customWidth="1"/>
    <col min="15624" max="15878" width="11" style="351"/>
    <col min="15879" max="15879" width="11" style="351" customWidth="1"/>
    <col min="15880" max="16134" width="11" style="351"/>
    <col min="16135" max="16135" width="11" style="351" customWidth="1"/>
    <col min="16136" max="16384" width="11" style="351"/>
  </cols>
  <sheetData>
    <row r="1" spans="1:8" ht="37.5" customHeight="1" x14ac:dyDescent="0.25">
      <c r="A1" s="126"/>
      <c r="B1" s="126"/>
      <c r="C1" s="127"/>
      <c r="D1" s="127"/>
      <c r="E1" s="127"/>
      <c r="F1" s="127"/>
      <c r="G1" s="350" t="s">
        <v>122</v>
      </c>
      <c r="H1" s="126"/>
    </row>
    <row r="2" spans="1:8" s="356" customFormat="1" ht="13.5" customHeight="1" x14ac:dyDescent="0.2">
      <c r="A2" s="352"/>
      <c r="B2" s="352"/>
      <c r="C2" s="353"/>
      <c r="D2" s="354"/>
      <c r="E2" s="354"/>
      <c r="F2" s="354"/>
      <c r="G2" s="355" t="s">
        <v>375</v>
      </c>
      <c r="H2" s="354"/>
    </row>
    <row r="3" spans="1:8" s="356" customFormat="1" ht="13.5" customHeight="1" x14ac:dyDescent="0.2">
      <c r="A3" s="357"/>
      <c r="B3" s="357"/>
      <c r="C3" s="353"/>
      <c r="D3" s="354"/>
      <c r="E3" s="354"/>
      <c r="F3" s="354"/>
      <c r="G3" s="358"/>
      <c r="H3" s="354"/>
    </row>
    <row r="4" spans="1:8" ht="15.75" customHeight="1" x14ac:dyDescent="0.25">
      <c r="A4" s="125" t="s">
        <v>146</v>
      </c>
      <c r="B4" s="124"/>
      <c r="C4" s="123"/>
      <c r="D4" s="122"/>
      <c r="E4" s="122"/>
      <c r="F4" s="122"/>
      <c r="G4" s="122"/>
      <c r="H4" s="122"/>
    </row>
    <row r="5" spans="1:8" s="356" customFormat="1" ht="13.5" customHeight="1" x14ac:dyDescent="0.2">
      <c r="A5" s="121"/>
      <c r="B5" s="121"/>
      <c r="C5" s="359"/>
      <c r="D5" s="360"/>
      <c r="E5" s="360"/>
      <c r="F5" s="360"/>
      <c r="G5" s="360"/>
      <c r="H5" s="360"/>
    </row>
    <row r="6" spans="1:8" ht="12" customHeight="1" x14ac:dyDescent="0.25">
      <c r="A6" s="468" t="s">
        <v>145</v>
      </c>
      <c r="B6" s="468"/>
      <c r="C6" s="468"/>
      <c r="D6" s="468"/>
      <c r="E6" s="468"/>
      <c r="F6" s="468"/>
      <c r="G6" s="468"/>
      <c r="H6" s="361"/>
    </row>
    <row r="7" spans="1:8" ht="12" customHeight="1" x14ac:dyDescent="0.25">
      <c r="A7" s="468"/>
      <c r="B7" s="468"/>
      <c r="C7" s="468"/>
      <c r="D7" s="468"/>
      <c r="E7" s="468"/>
      <c r="F7" s="468"/>
      <c r="G7" s="468"/>
      <c r="H7" s="361"/>
    </row>
    <row r="8" spans="1:8" ht="12" customHeight="1" x14ac:dyDescent="0.25">
      <c r="A8" s="468"/>
      <c r="B8" s="468"/>
      <c r="C8" s="468"/>
      <c r="D8" s="468"/>
      <c r="E8" s="468"/>
      <c r="F8" s="468"/>
      <c r="G8" s="468"/>
      <c r="H8" s="361"/>
    </row>
    <row r="9" spans="1:8" ht="12" customHeight="1" x14ac:dyDescent="0.25">
      <c r="A9" s="468"/>
      <c r="B9" s="468"/>
      <c r="C9" s="468"/>
      <c r="D9" s="468"/>
      <c r="E9" s="468"/>
      <c r="F9" s="468"/>
      <c r="G9" s="468"/>
      <c r="H9" s="361"/>
    </row>
    <row r="10" spans="1:8" ht="12" customHeight="1" x14ac:dyDescent="0.25">
      <c r="A10" s="468"/>
      <c r="B10" s="468"/>
      <c r="C10" s="468"/>
      <c r="D10" s="468"/>
      <c r="E10" s="468"/>
      <c r="F10" s="468"/>
      <c r="G10" s="468"/>
      <c r="H10" s="361"/>
    </row>
    <row r="11" spans="1:8" ht="12" customHeight="1" x14ac:dyDescent="0.25">
      <c r="A11" s="468"/>
      <c r="B11" s="468"/>
      <c r="C11" s="468"/>
      <c r="D11" s="468"/>
      <c r="E11" s="468"/>
      <c r="F11" s="468"/>
      <c r="G11" s="468"/>
      <c r="H11" s="361"/>
    </row>
    <row r="12" spans="1:8" ht="12" customHeight="1" x14ac:dyDescent="0.25">
      <c r="A12" s="468" t="s">
        <v>144</v>
      </c>
      <c r="B12" s="468"/>
      <c r="C12" s="468"/>
      <c r="D12" s="468"/>
      <c r="E12" s="468"/>
      <c r="F12" s="468"/>
      <c r="G12" s="468"/>
      <c r="H12" s="361"/>
    </row>
    <row r="13" spans="1:8" ht="12" customHeight="1" x14ac:dyDescent="0.25">
      <c r="A13" s="468"/>
      <c r="B13" s="468"/>
      <c r="C13" s="468"/>
      <c r="D13" s="468"/>
      <c r="E13" s="468"/>
      <c r="F13" s="468"/>
      <c r="G13" s="468"/>
      <c r="H13" s="361"/>
    </row>
    <row r="14" spans="1:8" ht="12" customHeight="1" x14ac:dyDescent="0.25">
      <c r="A14" s="468"/>
      <c r="B14" s="468"/>
      <c r="C14" s="468"/>
      <c r="D14" s="468"/>
      <c r="E14" s="468"/>
      <c r="F14" s="468"/>
      <c r="G14" s="468"/>
      <c r="H14" s="361"/>
    </row>
    <row r="15" spans="1:8" ht="12" customHeight="1" x14ac:dyDescent="0.25">
      <c r="A15" s="468"/>
      <c r="B15" s="468"/>
      <c r="C15" s="468"/>
      <c r="D15" s="468"/>
      <c r="E15" s="468"/>
      <c r="F15" s="468"/>
      <c r="G15" s="468"/>
      <c r="H15" s="361"/>
    </row>
    <row r="16" spans="1:8" ht="12" customHeight="1" x14ac:dyDescent="0.25">
      <c r="A16" s="468"/>
      <c r="B16" s="468"/>
      <c r="C16" s="468"/>
      <c r="D16" s="468"/>
      <c r="E16" s="468"/>
      <c r="F16" s="468"/>
      <c r="G16" s="468"/>
      <c r="H16" s="361"/>
    </row>
    <row r="17" spans="1:8" ht="12" customHeight="1" x14ac:dyDescent="0.25">
      <c r="A17" s="468"/>
      <c r="B17" s="468"/>
      <c r="C17" s="468"/>
      <c r="D17" s="468"/>
      <c r="E17" s="468"/>
      <c r="F17" s="468"/>
      <c r="G17" s="468"/>
      <c r="H17" s="361"/>
    </row>
    <row r="18" spans="1:8" ht="12" customHeight="1" x14ac:dyDescent="0.25">
      <c r="A18" s="468"/>
      <c r="B18" s="468"/>
      <c r="C18" s="468"/>
      <c r="D18" s="468"/>
      <c r="E18" s="468"/>
      <c r="F18" s="468"/>
      <c r="G18" s="468"/>
      <c r="H18" s="361"/>
    </row>
    <row r="19" spans="1:8" ht="12" customHeight="1" x14ac:dyDescent="0.25">
      <c r="A19" s="468"/>
      <c r="B19" s="468"/>
      <c r="C19" s="468"/>
      <c r="D19" s="468"/>
      <c r="E19" s="468"/>
      <c r="F19" s="468"/>
      <c r="G19" s="468"/>
      <c r="H19" s="361"/>
    </row>
    <row r="20" spans="1:8" ht="12" customHeight="1" x14ac:dyDescent="0.25">
      <c r="A20" s="468"/>
      <c r="B20" s="468"/>
      <c r="C20" s="468"/>
      <c r="D20" s="468"/>
      <c r="E20" s="468"/>
      <c r="F20" s="468"/>
      <c r="G20" s="468"/>
      <c r="H20" s="361"/>
    </row>
    <row r="21" spans="1:8" ht="12" customHeight="1" x14ac:dyDescent="0.25">
      <c r="A21" s="468" t="s">
        <v>143</v>
      </c>
      <c r="B21" s="468"/>
      <c r="C21" s="468"/>
      <c r="D21" s="468"/>
      <c r="E21" s="468"/>
      <c r="F21" s="468"/>
      <c r="G21" s="468"/>
      <c r="H21" s="362"/>
    </row>
    <row r="22" spans="1:8" ht="12" customHeight="1" x14ac:dyDescent="0.25">
      <c r="A22" s="468"/>
      <c r="B22" s="468"/>
      <c r="C22" s="468"/>
      <c r="D22" s="468"/>
      <c r="E22" s="468"/>
      <c r="F22" s="468"/>
      <c r="G22" s="468"/>
      <c r="H22" s="362"/>
    </row>
    <row r="23" spans="1:8" ht="12" customHeight="1" x14ac:dyDescent="0.25">
      <c r="A23" s="468"/>
      <c r="B23" s="468"/>
      <c r="C23" s="468"/>
      <c r="D23" s="468"/>
      <c r="E23" s="468"/>
      <c r="F23" s="468"/>
      <c r="G23" s="468"/>
      <c r="H23" s="362"/>
    </row>
    <row r="24" spans="1:8" ht="12" customHeight="1" x14ac:dyDescent="0.25">
      <c r="A24" s="468"/>
      <c r="B24" s="468"/>
      <c r="C24" s="468"/>
      <c r="D24" s="468"/>
      <c r="E24" s="468"/>
      <c r="F24" s="468"/>
      <c r="G24" s="468"/>
      <c r="H24" s="362"/>
    </row>
    <row r="25" spans="1:8" ht="12" customHeight="1" x14ac:dyDescent="0.25">
      <c r="A25" s="468"/>
      <c r="B25" s="468"/>
      <c r="C25" s="468"/>
      <c r="D25" s="468"/>
      <c r="E25" s="468"/>
      <c r="F25" s="468"/>
      <c r="G25" s="468"/>
      <c r="H25" s="362"/>
    </row>
    <row r="26" spans="1:8" ht="12" customHeight="1" x14ac:dyDescent="0.25">
      <c r="A26" s="468"/>
      <c r="B26" s="468"/>
      <c r="C26" s="468"/>
      <c r="D26" s="468"/>
      <c r="E26" s="468"/>
      <c r="F26" s="468"/>
      <c r="G26" s="468"/>
      <c r="H26" s="362"/>
    </row>
    <row r="27" spans="1:8" ht="12" customHeight="1" x14ac:dyDescent="0.25">
      <c r="A27" s="468"/>
      <c r="B27" s="468"/>
      <c r="C27" s="468"/>
      <c r="D27" s="468"/>
      <c r="E27" s="468"/>
      <c r="F27" s="468"/>
      <c r="G27" s="468"/>
      <c r="H27" s="362"/>
    </row>
    <row r="28" spans="1:8" ht="12" customHeight="1" x14ac:dyDescent="0.25">
      <c r="A28" s="468"/>
      <c r="B28" s="468"/>
      <c r="C28" s="468"/>
      <c r="D28" s="468"/>
      <c r="E28" s="468"/>
      <c r="F28" s="468"/>
      <c r="G28" s="468"/>
      <c r="H28" s="362"/>
    </row>
    <row r="29" spans="1:8" ht="12" customHeight="1" x14ac:dyDescent="0.25">
      <c r="A29" s="468"/>
      <c r="B29" s="468"/>
      <c r="C29" s="468"/>
      <c r="D29" s="468"/>
      <c r="E29" s="468"/>
      <c r="F29" s="468"/>
      <c r="G29" s="468"/>
      <c r="H29" s="362"/>
    </row>
    <row r="30" spans="1:8" ht="12" customHeight="1" x14ac:dyDescent="0.25">
      <c r="A30" s="468"/>
      <c r="B30" s="468"/>
      <c r="C30" s="468"/>
      <c r="D30" s="468"/>
      <c r="E30" s="468"/>
      <c r="F30" s="468"/>
      <c r="G30" s="468"/>
      <c r="H30" s="362"/>
    </row>
    <row r="31" spans="1:8" ht="12" customHeight="1" x14ac:dyDescent="0.25">
      <c r="A31" s="468"/>
      <c r="B31" s="468"/>
      <c r="C31" s="468"/>
      <c r="D31" s="468"/>
      <c r="E31" s="468"/>
      <c r="F31" s="468"/>
      <c r="G31" s="468"/>
      <c r="H31" s="362"/>
    </row>
    <row r="32" spans="1:8" ht="12" customHeight="1" x14ac:dyDescent="0.25">
      <c r="A32" s="468"/>
      <c r="B32" s="468"/>
      <c r="C32" s="468"/>
      <c r="D32" s="468"/>
      <c r="E32" s="468"/>
      <c r="F32" s="468"/>
      <c r="G32" s="468"/>
      <c r="H32" s="362"/>
    </row>
    <row r="33" spans="1:8" ht="12" customHeight="1" x14ac:dyDescent="0.25">
      <c r="A33" s="468" t="s">
        <v>142</v>
      </c>
      <c r="B33" s="468"/>
      <c r="C33" s="468"/>
      <c r="D33" s="468"/>
      <c r="E33" s="468"/>
      <c r="F33" s="468"/>
      <c r="G33" s="468"/>
      <c r="H33" s="362"/>
    </row>
    <row r="34" spans="1:8" ht="12" customHeight="1" x14ac:dyDescent="0.25">
      <c r="A34" s="468"/>
      <c r="B34" s="468"/>
      <c r="C34" s="468"/>
      <c r="D34" s="468"/>
      <c r="E34" s="468"/>
      <c r="F34" s="468"/>
      <c r="G34" s="468"/>
      <c r="H34" s="362"/>
    </row>
    <row r="35" spans="1:8" ht="12" customHeight="1" x14ac:dyDescent="0.25">
      <c r="A35" s="468"/>
      <c r="B35" s="468"/>
      <c r="C35" s="468"/>
      <c r="D35" s="468"/>
      <c r="E35" s="468"/>
      <c r="F35" s="468"/>
      <c r="G35" s="468"/>
      <c r="H35" s="362"/>
    </row>
    <row r="36" spans="1:8" ht="12" customHeight="1" x14ac:dyDescent="0.25">
      <c r="A36" s="468"/>
      <c r="B36" s="468"/>
      <c r="C36" s="468"/>
      <c r="D36" s="468"/>
      <c r="E36" s="468"/>
      <c r="F36" s="468"/>
      <c r="G36" s="468"/>
      <c r="H36" s="362"/>
    </row>
    <row r="37" spans="1:8" ht="12" customHeight="1" x14ac:dyDescent="0.25">
      <c r="A37" s="468"/>
      <c r="B37" s="468"/>
      <c r="C37" s="468"/>
      <c r="D37" s="468"/>
      <c r="E37" s="468"/>
      <c r="F37" s="468"/>
      <c r="G37" s="468"/>
      <c r="H37" s="362"/>
    </row>
    <row r="38" spans="1:8" ht="12" customHeight="1" x14ac:dyDescent="0.25">
      <c r="A38" s="468"/>
      <c r="B38" s="468"/>
      <c r="C38" s="468"/>
      <c r="D38" s="468"/>
      <c r="E38" s="468"/>
      <c r="F38" s="468"/>
      <c r="G38" s="468"/>
      <c r="H38" s="362"/>
    </row>
    <row r="39" spans="1:8" ht="12" customHeight="1" x14ac:dyDescent="0.25">
      <c r="A39" s="468"/>
      <c r="B39" s="468"/>
      <c r="C39" s="468"/>
      <c r="D39" s="468"/>
      <c r="E39" s="468"/>
      <c r="F39" s="468"/>
      <c r="G39" s="468"/>
      <c r="H39" s="362"/>
    </row>
    <row r="40" spans="1:8" ht="12" customHeight="1" x14ac:dyDescent="0.25">
      <c r="A40" s="468"/>
      <c r="B40" s="468"/>
      <c r="C40" s="468"/>
      <c r="D40" s="468"/>
      <c r="E40" s="468"/>
      <c r="F40" s="468"/>
      <c r="G40" s="468"/>
      <c r="H40" s="362"/>
    </row>
    <row r="41" spans="1:8" ht="12" customHeight="1" x14ac:dyDescent="0.25">
      <c r="A41" s="468"/>
      <c r="B41" s="468"/>
      <c r="C41" s="468"/>
      <c r="D41" s="468"/>
      <c r="E41" s="468"/>
      <c r="F41" s="468"/>
      <c r="G41" s="468"/>
      <c r="H41" s="362"/>
    </row>
    <row r="42" spans="1:8" ht="12" customHeight="1" x14ac:dyDescent="0.25">
      <c r="A42" s="468"/>
      <c r="B42" s="468"/>
      <c r="C42" s="468"/>
      <c r="D42" s="468"/>
      <c r="E42" s="468"/>
      <c r="F42" s="468"/>
      <c r="G42" s="468"/>
      <c r="H42" s="362"/>
    </row>
    <row r="43" spans="1:8" ht="12" customHeight="1" x14ac:dyDescent="0.25">
      <c r="A43" s="468"/>
      <c r="B43" s="468"/>
      <c r="C43" s="468"/>
      <c r="D43" s="468"/>
      <c r="E43" s="468"/>
      <c r="F43" s="468"/>
      <c r="G43" s="468"/>
      <c r="H43" s="362"/>
    </row>
    <row r="44" spans="1:8" ht="12" customHeight="1" x14ac:dyDescent="0.25">
      <c r="A44" s="468"/>
      <c r="B44" s="468"/>
      <c r="C44" s="468"/>
      <c r="D44" s="468"/>
      <c r="E44" s="468"/>
      <c r="F44" s="468"/>
      <c r="G44" s="468"/>
      <c r="H44" s="362"/>
    </row>
    <row r="45" spans="1:8" ht="12" customHeight="1" x14ac:dyDescent="0.25">
      <c r="A45" s="468"/>
      <c r="B45" s="468"/>
      <c r="C45" s="468"/>
      <c r="D45" s="468"/>
      <c r="E45" s="468"/>
      <c r="F45" s="468"/>
      <c r="G45" s="468"/>
      <c r="H45" s="362"/>
    </row>
    <row r="46" spans="1:8" ht="12" customHeight="1" x14ac:dyDescent="0.25">
      <c r="A46" s="468" t="s">
        <v>141</v>
      </c>
      <c r="B46" s="468"/>
      <c r="C46" s="468"/>
      <c r="D46" s="468"/>
      <c r="E46" s="468"/>
      <c r="F46" s="468"/>
      <c r="G46" s="468"/>
      <c r="H46" s="362"/>
    </row>
    <row r="47" spans="1:8" ht="12" customHeight="1" x14ac:dyDescent="0.25">
      <c r="A47" s="468"/>
      <c r="B47" s="468"/>
      <c r="C47" s="468"/>
      <c r="D47" s="468"/>
      <c r="E47" s="468"/>
      <c r="F47" s="468"/>
      <c r="G47" s="468"/>
      <c r="H47" s="362"/>
    </row>
    <row r="48" spans="1:8" ht="12" customHeight="1" x14ac:dyDescent="0.25">
      <c r="A48" s="468"/>
      <c r="B48" s="468"/>
      <c r="C48" s="468"/>
      <c r="D48" s="468"/>
      <c r="E48" s="468"/>
      <c r="F48" s="468"/>
      <c r="G48" s="468"/>
      <c r="H48" s="362"/>
    </row>
    <row r="49" spans="1:8" ht="12" customHeight="1" x14ac:dyDescent="0.25">
      <c r="A49" s="468"/>
      <c r="B49" s="468"/>
      <c r="C49" s="468"/>
      <c r="D49" s="468"/>
      <c r="E49" s="468"/>
      <c r="F49" s="468"/>
      <c r="G49" s="468"/>
      <c r="H49" s="362"/>
    </row>
    <row r="50" spans="1:8" ht="12" customHeight="1" x14ac:dyDescent="0.25">
      <c r="A50" s="468"/>
      <c r="B50" s="468"/>
      <c r="C50" s="468"/>
      <c r="D50" s="468"/>
      <c r="E50" s="468"/>
      <c r="F50" s="468"/>
      <c r="G50" s="468"/>
      <c r="H50" s="362"/>
    </row>
    <row r="51" spans="1:8" ht="12" customHeight="1" x14ac:dyDescent="0.25">
      <c r="A51" s="468"/>
      <c r="B51" s="468"/>
      <c r="C51" s="468"/>
      <c r="D51" s="468"/>
      <c r="E51" s="468"/>
      <c r="F51" s="468"/>
      <c r="G51" s="468"/>
      <c r="H51" s="362"/>
    </row>
    <row r="52" spans="1:8" ht="12" customHeight="1" x14ac:dyDescent="0.25">
      <c r="A52" s="468"/>
      <c r="B52" s="468"/>
      <c r="C52" s="468"/>
      <c r="D52" s="468"/>
      <c r="E52" s="468"/>
      <c r="F52" s="468"/>
      <c r="G52" s="468"/>
      <c r="H52" s="362"/>
    </row>
    <row r="53" spans="1:8" ht="12" customHeight="1" x14ac:dyDescent="0.25">
      <c r="A53" s="468"/>
      <c r="B53" s="468"/>
      <c r="C53" s="468"/>
      <c r="D53" s="468"/>
      <c r="E53" s="468"/>
      <c r="F53" s="468"/>
      <c r="G53" s="468"/>
      <c r="H53" s="362"/>
    </row>
    <row r="54" spans="1:8" ht="12" customHeight="1" x14ac:dyDescent="0.25">
      <c r="A54" s="468"/>
      <c r="B54" s="468"/>
      <c r="C54" s="468"/>
      <c r="D54" s="468"/>
      <c r="E54" s="468"/>
      <c r="F54" s="468"/>
      <c r="G54" s="468"/>
      <c r="H54" s="362"/>
    </row>
    <row r="55" spans="1:8" ht="12" customHeight="1" x14ac:dyDescent="0.25">
      <c r="A55" s="468" t="s">
        <v>376</v>
      </c>
      <c r="B55" s="468"/>
      <c r="C55" s="468"/>
      <c r="D55" s="468"/>
      <c r="E55" s="468"/>
      <c r="F55" s="468"/>
      <c r="G55" s="468"/>
      <c r="H55" s="362"/>
    </row>
    <row r="56" spans="1:8" ht="12" customHeight="1" x14ac:dyDescent="0.25">
      <c r="A56" s="468"/>
      <c r="B56" s="468"/>
      <c r="C56" s="468"/>
      <c r="D56" s="468"/>
      <c r="E56" s="468"/>
      <c r="F56" s="468"/>
      <c r="G56" s="468"/>
      <c r="H56" s="362"/>
    </row>
    <row r="57" spans="1:8" ht="12" customHeight="1" x14ac:dyDescent="0.25">
      <c r="A57" s="468"/>
      <c r="B57" s="468"/>
      <c r="C57" s="468"/>
      <c r="D57" s="468"/>
      <c r="E57" s="468"/>
      <c r="F57" s="468"/>
      <c r="G57" s="468"/>
      <c r="H57" s="362"/>
    </row>
    <row r="58" spans="1:8" ht="12" customHeight="1" x14ac:dyDescent="0.25">
      <c r="A58" s="468"/>
      <c r="B58" s="468"/>
      <c r="C58" s="468"/>
      <c r="D58" s="468"/>
      <c r="E58" s="468"/>
      <c r="F58" s="468"/>
      <c r="G58" s="468"/>
      <c r="H58" s="362"/>
    </row>
    <row r="59" spans="1:8" ht="12" customHeight="1" x14ac:dyDescent="0.25">
      <c r="A59" s="468"/>
      <c r="B59" s="468"/>
      <c r="C59" s="468"/>
      <c r="D59" s="468"/>
      <c r="E59" s="468"/>
      <c r="F59" s="468"/>
      <c r="G59" s="468"/>
      <c r="H59" s="362"/>
    </row>
    <row r="60" spans="1:8" ht="12" customHeight="1" x14ac:dyDescent="0.25">
      <c r="A60" s="468"/>
      <c r="B60" s="468"/>
      <c r="C60" s="468"/>
      <c r="D60" s="468"/>
      <c r="E60" s="468"/>
      <c r="F60" s="468"/>
      <c r="G60" s="468"/>
      <c r="H60" s="362"/>
    </row>
    <row r="61" spans="1:8" ht="12" customHeight="1" x14ac:dyDescent="0.25">
      <c r="A61" s="468"/>
      <c r="B61" s="468"/>
      <c r="C61" s="468"/>
      <c r="D61" s="468"/>
      <c r="E61" s="468"/>
      <c r="F61" s="468"/>
      <c r="G61" s="468"/>
      <c r="H61" s="362"/>
    </row>
    <row r="62" spans="1:8" ht="12" customHeight="1" x14ac:dyDescent="0.25">
      <c r="A62" s="468"/>
      <c r="B62" s="468"/>
      <c r="C62" s="468"/>
      <c r="D62" s="468"/>
      <c r="E62" s="468"/>
      <c r="F62" s="468"/>
      <c r="G62" s="468"/>
      <c r="H62" s="362"/>
    </row>
    <row r="63" spans="1:8" ht="12" customHeight="1" x14ac:dyDescent="0.25">
      <c r="A63" s="468"/>
      <c r="B63" s="468"/>
      <c r="C63" s="468"/>
      <c r="D63" s="468"/>
      <c r="E63" s="468"/>
      <c r="F63" s="468"/>
      <c r="G63" s="468"/>
      <c r="H63" s="362"/>
    </row>
    <row r="64" spans="1:8" ht="12" customHeight="1" x14ac:dyDescent="0.25">
      <c r="A64" s="468"/>
      <c r="B64" s="468"/>
      <c r="C64" s="468"/>
      <c r="D64" s="468"/>
      <c r="E64" s="468"/>
      <c r="F64" s="468"/>
      <c r="G64" s="468"/>
      <c r="H64" s="362"/>
    </row>
    <row r="65" spans="1:8" ht="12" customHeight="1" x14ac:dyDescent="0.25">
      <c r="A65" s="468"/>
      <c r="B65" s="468"/>
      <c r="C65" s="468"/>
      <c r="D65" s="468"/>
      <c r="E65" s="468"/>
      <c r="F65" s="468"/>
      <c r="G65" s="468"/>
      <c r="H65" s="362"/>
    </row>
    <row r="66" spans="1:8" ht="12" customHeight="1" x14ac:dyDescent="0.25">
      <c r="A66" s="468" t="s">
        <v>140</v>
      </c>
      <c r="B66" s="468"/>
      <c r="C66" s="468"/>
      <c r="D66" s="468"/>
      <c r="E66" s="468"/>
      <c r="F66" s="468"/>
      <c r="G66" s="468"/>
      <c r="H66" s="362"/>
    </row>
    <row r="67" spans="1:8" ht="12" customHeight="1" x14ac:dyDescent="0.25">
      <c r="A67" s="468"/>
      <c r="B67" s="468"/>
      <c r="C67" s="468"/>
      <c r="D67" s="468"/>
      <c r="E67" s="468"/>
      <c r="F67" s="468"/>
      <c r="G67" s="468"/>
      <c r="H67" s="362"/>
    </row>
    <row r="68" spans="1:8" ht="12" customHeight="1" x14ac:dyDescent="0.25">
      <c r="A68" s="468"/>
      <c r="B68" s="468"/>
      <c r="C68" s="468"/>
      <c r="D68" s="468"/>
      <c r="E68" s="468"/>
      <c r="F68" s="468"/>
      <c r="G68" s="468"/>
      <c r="H68" s="362"/>
    </row>
    <row r="69" spans="1:8" ht="12" customHeight="1" x14ac:dyDescent="0.25">
      <c r="A69" s="468"/>
      <c r="B69" s="468"/>
      <c r="C69" s="468"/>
      <c r="D69" s="468"/>
      <c r="E69" s="468"/>
      <c r="F69" s="468"/>
      <c r="G69" s="468"/>
      <c r="H69" s="362"/>
    </row>
    <row r="70" spans="1:8" ht="12" customHeight="1" x14ac:dyDescent="0.25">
      <c r="A70" s="468"/>
      <c r="B70" s="468"/>
      <c r="C70" s="468"/>
      <c r="D70" s="468"/>
      <c r="E70" s="468"/>
      <c r="F70" s="468"/>
      <c r="G70" s="468"/>
      <c r="H70" s="362"/>
    </row>
    <row r="71" spans="1:8" ht="12" customHeight="1" x14ac:dyDescent="0.25">
      <c r="A71" s="468"/>
      <c r="B71" s="468"/>
      <c r="C71" s="468"/>
      <c r="D71" s="468"/>
      <c r="E71" s="468"/>
      <c r="F71" s="468"/>
      <c r="G71" s="468"/>
      <c r="H71" s="362"/>
    </row>
    <row r="72" spans="1:8" ht="12" customHeight="1" x14ac:dyDescent="0.25">
      <c r="A72" s="468"/>
      <c r="B72" s="468"/>
      <c r="C72" s="468"/>
      <c r="D72" s="468"/>
      <c r="E72" s="468"/>
      <c r="F72" s="468"/>
      <c r="G72" s="468"/>
      <c r="H72" s="362"/>
    </row>
    <row r="73" spans="1:8" ht="12" customHeight="1" x14ac:dyDescent="0.25">
      <c r="A73" s="468"/>
      <c r="B73" s="468"/>
      <c r="C73" s="468"/>
      <c r="D73" s="468"/>
      <c r="E73" s="468"/>
      <c r="F73" s="468"/>
      <c r="G73" s="468"/>
      <c r="H73" s="362"/>
    </row>
    <row r="74" spans="1:8" ht="12" customHeight="1" x14ac:dyDescent="0.25">
      <c r="A74" s="468"/>
      <c r="B74" s="468"/>
      <c r="C74" s="468"/>
      <c r="D74" s="468"/>
      <c r="E74" s="468"/>
      <c r="F74" s="468"/>
      <c r="G74" s="468"/>
      <c r="H74" s="362"/>
    </row>
    <row r="75" spans="1:8" ht="12" customHeight="1" x14ac:dyDescent="0.25">
      <c r="A75" s="468"/>
      <c r="B75" s="468"/>
      <c r="C75" s="468"/>
      <c r="D75" s="468"/>
      <c r="E75" s="468"/>
      <c r="F75" s="468"/>
      <c r="G75" s="468"/>
      <c r="H75" s="362"/>
    </row>
    <row r="76" spans="1:8" ht="12" customHeight="1" x14ac:dyDescent="0.25">
      <c r="A76" s="468"/>
      <c r="B76" s="468"/>
      <c r="C76" s="468"/>
      <c r="D76" s="468"/>
      <c r="E76" s="468"/>
      <c r="F76" s="468"/>
      <c r="G76" s="468"/>
      <c r="H76" s="362"/>
    </row>
    <row r="77" spans="1:8" ht="12" customHeight="1" x14ac:dyDescent="0.25">
      <c r="A77" s="468"/>
      <c r="B77" s="468"/>
      <c r="C77" s="468"/>
      <c r="D77" s="468"/>
      <c r="E77" s="468"/>
      <c r="F77" s="468"/>
      <c r="G77" s="468"/>
      <c r="H77" s="362"/>
    </row>
    <row r="78" spans="1:8" ht="12" customHeight="1" x14ac:dyDescent="0.25">
      <c r="A78" s="468"/>
      <c r="B78" s="468"/>
      <c r="C78" s="468"/>
      <c r="D78" s="468"/>
      <c r="E78" s="468"/>
      <c r="F78" s="468"/>
      <c r="G78" s="468"/>
      <c r="H78" s="362"/>
    </row>
    <row r="79" spans="1:8" ht="12" customHeight="1" x14ac:dyDescent="0.25">
      <c r="A79" s="468"/>
      <c r="B79" s="468"/>
      <c r="C79" s="468"/>
      <c r="D79" s="468"/>
      <c r="E79" s="468"/>
      <c r="F79" s="468"/>
      <c r="G79" s="468"/>
      <c r="H79" s="362"/>
    </row>
    <row r="80" spans="1:8" ht="12" customHeight="1" x14ac:dyDescent="0.25">
      <c r="A80" s="468"/>
      <c r="B80" s="468"/>
      <c r="C80" s="468"/>
      <c r="D80" s="468"/>
      <c r="E80" s="468"/>
      <c r="F80" s="468"/>
      <c r="G80" s="468"/>
      <c r="H80" s="362"/>
    </row>
    <row r="81" spans="1:8" ht="12" customHeight="1" x14ac:dyDescent="0.25">
      <c r="A81" s="468" t="s">
        <v>139</v>
      </c>
      <c r="B81" s="468"/>
      <c r="C81" s="468"/>
      <c r="D81" s="468"/>
      <c r="E81" s="468"/>
      <c r="F81" s="468"/>
      <c r="G81" s="468"/>
      <c r="H81" s="362"/>
    </row>
    <row r="82" spans="1:8" ht="12" customHeight="1" x14ac:dyDescent="0.25">
      <c r="A82" s="468"/>
      <c r="B82" s="468"/>
      <c r="C82" s="468"/>
      <c r="D82" s="468"/>
      <c r="E82" s="468"/>
      <c r="F82" s="468"/>
      <c r="G82" s="468"/>
      <c r="H82" s="362"/>
    </row>
    <row r="83" spans="1:8" ht="12" customHeight="1" x14ac:dyDescent="0.25">
      <c r="A83" s="468"/>
      <c r="B83" s="468"/>
      <c r="C83" s="468"/>
      <c r="D83" s="468"/>
      <c r="E83" s="468"/>
      <c r="F83" s="468"/>
      <c r="G83" s="468"/>
      <c r="H83" s="362"/>
    </row>
    <row r="84" spans="1:8" ht="12" customHeight="1" x14ac:dyDescent="0.25">
      <c r="A84" s="468" t="s">
        <v>138</v>
      </c>
      <c r="B84" s="468"/>
      <c r="C84" s="468"/>
      <c r="D84" s="468"/>
      <c r="E84" s="468"/>
      <c r="F84" s="468"/>
      <c r="G84" s="468"/>
      <c r="H84" s="362"/>
    </row>
    <row r="85" spans="1:8" ht="12" customHeight="1" x14ac:dyDescent="0.25">
      <c r="A85" s="468"/>
      <c r="B85" s="468"/>
      <c r="C85" s="468"/>
      <c r="D85" s="468"/>
      <c r="E85" s="468"/>
      <c r="F85" s="468"/>
      <c r="G85" s="468"/>
      <c r="H85" s="362"/>
    </row>
    <row r="86" spans="1:8" ht="12" customHeight="1" x14ac:dyDescent="0.25">
      <c r="A86" s="468"/>
      <c r="B86" s="468"/>
      <c r="C86" s="468"/>
      <c r="D86" s="468"/>
      <c r="E86" s="468"/>
      <c r="F86" s="468"/>
      <c r="G86" s="468"/>
      <c r="H86" s="362"/>
    </row>
    <row r="87" spans="1:8" ht="12" customHeight="1" x14ac:dyDescent="0.25">
      <c r="A87" s="468"/>
      <c r="B87" s="468"/>
      <c r="C87" s="468"/>
      <c r="D87" s="468"/>
      <c r="E87" s="468"/>
      <c r="F87" s="468"/>
      <c r="G87" s="468"/>
      <c r="H87" s="362"/>
    </row>
    <row r="88" spans="1:8" ht="12" customHeight="1" x14ac:dyDescent="0.25">
      <c r="A88" s="468"/>
      <c r="B88" s="468"/>
      <c r="C88" s="468"/>
      <c r="D88" s="468"/>
      <c r="E88" s="468"/>
      <c r="F88" s="468"/>
      <c r="G88" s="468"/>
      <c r="H88" s="362"/>
    </row>
    <row r="89" spans="1:8" ht="12" customHeight="1" x14ac:dyDescent="0.25">
      <c r="A89" s="468"/>
      <c r="B89" s="468"/>
      <c r="C89" s="468"/>
      <c r="D89" s="468"/>
      <c r="E89" s="468"/>
      <c r="F89" s="468"/>
      <c r="G89" s="468"/>
      <c r="H89" s="362"/>
    </row>
    <row r="90" spans="1:8" ht="12" customHeight="1" x14ac:dyDescent="0.25">
      <c r="A90" s="468"/>
      <c r="B90" s="468"/>
      <c r="C90" s="468"/>
      <c r="D90" s="468"/>
      <c r="E90" s="468"/>
      <c r="F90" s="468"/>
      <c r="G90" s="468"/>
      <c r="H90" s="362"/>
    </row>
    <row r="91" spans="1:8" ht="12" customHeight="1" x14ac:dyDescent="0.25">
      <c r="A91" s="468"/>
      <c r="B91" s="468"/>
      <c r="C91" s="468"/>
      <c r="D91" s="468"/>
      <c r="E91" s="468"/>
      <c r="F91" s="468"/>
      <c r="G91" s="468"/>
      <c r="H91" s="362"/>
    </row>
    <row r="92" spans="1:8" ht="12" customHeight="1" x14ac:dyDescent="0.25">
      <c r="A92" s="468"/>
      <c r="B92" s="468"/>
      <c r="C92" s="468"/>
      <c r="D92" s="468"/>
      <c r="E92" s="468"/>
      <c r="F92" s="468"/>
      <c r="G92" s="468"/>
      <c r="H92" s="362"/>
    </row>
    <row r="93" spans="1:8" ht="12" customHeight="1" x14ac:dyDescent="0.25">
      <c r="A93" s="469" t="s">
        <v>137</v>
      </c>
      <c r="B93" s="469"/>
      <c r="C93" s="469"/>
      <c r="D93" s="469"/>
      <c r="E93" s="469"/>
      <c r="F93" s="469"/>
      <c r="G93" s="469"/>
      <c r="H93" s="362"/>
    </row>
    <row r="94" spans="1:8" ht="12" customHeight="1" x14ac:dyDescent="0.25">
      <c r="A94" s="469"/>
      <c r="B94" s="469"/>
      <c r="C94" s="469"/>
      <c r="D94" s="469"/>
      <c r="E94" s="469"/>
      <c r="F94" s="469"/>
      <c r="G94" s="469"/>
      <c r="H94" s="362"/>
    </row>
    <row r="95" spans="1:8" ht="12" customHeight="1" x14ac:dyDescent="0.25">
      <c r="A95" s="470" t="s">
        <v>136</v>
      </c>
      <c r="B95" s="470"/>
      <c r="C95" s="470"/>
      <c r="D95" s="470"/>
      <c r="E95" s="470"/>
      <c r="F95" s="470"/>
      <c r="G95" s="470"/>
      <c r="H95" s="120"/>
    </row>
    <row r="96" spans="1:8" ht="12" customHeight="1" x14ac:dyDescent="0.25">
      <c r="A96" s="470"/>
      <c r="B96" s="470"/>
      <c r="C96" s="470"/>
      <c r="D96" s="470"/>
      <c r="E96" s="470"/>
      <c r="F96" s="470"/>
      <c r="G96" s="470"/>
      <c r="H96" s="120"/>
    </row>
    <row r="97" spans="1:8" ht="12" customHeight="1" x14ac:dyDescent="0.25">
      <c r="A97" s="361"/>
      <c r="B97" s="361"/>
      <c r="C97" s="361"/>
      <c r="D97" s="361"/>
      <c r="E97" s="361"/>
      <c r="F97" s="361"/>
      <c r="G97" s="361"/>
      <c r="H97" s="361"/>
    </row>
  </sheetData>
  <mergeCells count="11">
    <mergeCell ref="A66:G80"/>
    <mergeCell ref="A81:G83"/>
    <mergeCell ref="A84:G92"/>
    <mergeCell ref="A93:G94"/>
    <mergeCell ref="A95:G96"/>
    <mergeCell ref="A55:G65"/>
    <mergeCell ref="A6:G11"/>
    <mergeCell ref="A12:G20"/>
    <mergeCell ref="A21:G32"/>
    <mergeCell ref="A33:G45"/>
    <mergeCell ref="A46:G54"/>
  </mergeCells>
  <hyperlinks>
    <hyperlink ref="A95" r:id="rId1"/>
  </hyperlinks>
  <pageMargins left="0.70866141732283472" right="0.70866141732283472" top="0.78740157480314965" bottom="0.78740157480314965" header="0.31496062992125984" footer="0.31496062992125984"/>
  <pageSetup paperSize="9" fitToHeight="2" orientation="portrait" verticalDpi="0" r:id="rId2"/>
  <rowBreaks count="1" manualBreakCount="1">
    <brk id="54" max="16383" man="1"/>
  </row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M60"/>
  <sheetViews>
    <sheetView showGridLines="0" zoomScaleNormal="100" workbookViewId="0"/>
  </sheetViews>
  <sheetFormatPr baseColWidth="10" defaultRowHeight="12.75" x14ac:dyDescent="0.2"/>
  <cols>
    <col min="1" max="1" width="13.625" style="14" customWidth="1"/>
    <col min="2" max="2" width="12.125" style="14" customWidth="1"/>
    <col min="3" max="8" width="11.125" style="14" customWidth="1"/>
    <col min="9" max="9" width="4.125" style="14" customWidth="1"/>
    <col min="10" max="256" width="11" style="14"/>
    <col min="257" max="257" width="13.625" style="14" customWidth="1"/>
    <col min="258" max="258" width="12.125" style="14" customWidth="1"/>
    <col min="259" max="264" width="11.125" style="14" customWidth="1"/>
    <col min="265" max="265" width="4.125" style="14" customWidth="1"/>
    <col min="266" max="512" width="11" style="14"/>
    <col min="513" max="513" width="13.625" style="14" customWidth="1"/>
    <col min="514" max="514" width="12.125" style="14" customWidth="1"/>
    <col min="515" max="520" width="11.125" style="14" customWidth="1"/>
    <col min="521" max="521" width="4.125" style="14" customWidth="1"/>
    <col min="522" max="768" width="11" style="14"/>
    <col min="769" max="769" width="13.625" style="14" customWidth="1"/>
    <col min="770" max="770" width="12.125" style="14" customWidth="1"/>
    <col min="771" max="776" width="11.125" style="14" customWidth="1"/>
    <col min="777" max="777" width="4.125" style="14" customWidth="1"/>
    <col min="778" max="1024" width="11" style="14"/>
    <col min="1025" max="1025" width="13.625" style="14" customWidth="1"/>
    <col min="1026" max="1026" width="12.125" style="14" customWidth="1"/>
    <col min="1027" max="1032" width="11.125" style="14" customWidth="1"/>
    <col min="1033" max="1033" width="4.125" style="14" customWidth="1"/>
    <col min="1034" max="1280" width="11" style="14"/>
    <col min="1281" max="1281" width="13.625" style="14" customWidth="1"/>
    <col min="1282" max="1282" width="12.125" style="14" customWidth="1"/>
    <col min="1283" max="1288" width="11.125" style="14" customWidth="1"/>
    <col min="1289" max="1289" width="4.125" style="14" customWidth="1"/>
    <col min="1290" max="1536" width="11" style="14"/>
    <col min="1537" max="1537" width="13.625" style="14" customWidth="1"/>
    <col min="1538" max="1538" width="12.125" style="14" customWidth="1"/>
    <col min="1539" max="1544" width="11.125" style="14" customWidth="1"/>
    <col min="1545" max="1545" width="4.125" style="14" customWidth="1"/>
    <col min="1546" max="1792" width="11" style="14"/>
    <col min="1793" max="1793" width="13.625" style="14" customWidth="1"/>
    <col min="1794" max="1794" width="12.125" style="14" customWidth="1"/>
    <col min="1795" max="1800" width="11.125" style="14" customWidth="1"/>
    <col min="1801" max="1801" width="4.125" style="14" customWidth="1"/>
    <col min="1802" max="2048" width="11" style="14"/>
    <col min="2049" max="2049" width="13.625" style="14" customWidth="1"/>
    <col min="2050" max="2050" width="12.125" style="14" customWidth="1"/>
    <col min="2051" max="2056" width="11.125" style="14" customWidth="1"/>
    <col min="2057" max="2057" width="4.125" style="14" customWidth="1"/>
    <col min="2058" max="2304" width="11" style="14"/>
    <col min="2305" max="2305" width="13.625" style="14" customWidth="1"/>
    <col min="2306" max="2306" width="12.125" style="14" customWidth="1"/>
    <col min="2307" max="2312" width="11.125" style="14" customWidth="1"/>
    <col min="2313" max="2313" width="4.125" style="14" customWidth="1"/>
    <col min="2314" max="2560" width="11" style="14"/>
    <col min="2561" max="2561" width="13.625" style="14" customWidth="1"/>
    <col min="2562" max="2562" width="12.125" style="14" customWidth="1"/>
    <col min="2563" max="2568" width="11.125" style="14" customWidth="1"/>
    <col min="2569" max="2569" width="4.125" style="14" customWidth="1"/>
    <col min="2570" max="2816" width="11" style="14"/>
    <col min="2817" max="2817" width="13.625" style="14" customWidth="1"/>
    <col min="2818" max="2818" width="12.125" style="14" customWidth="1"/>
    <col min="2819" max="2824" width="11.125" style="14" customWidth="1"/>
    <col min="2825" max="2825" width="4.125" style="14" customWidth="1"/>
    <col min="2826" max="3072" width="11" style="14"/>
    <col min="3073" max="3073" width="13.625" style="14" customWidth="1"/>
    <col min="3074" max="3074" width="12.125" style="14" customWidth="1"/>
    <col min="3075" max="3080" width="11.125" style="14" customWidth="1"/>
    <col min="3081" max="3081" width="4.125" style="14" customWidth="1"/>
    <col min="3082" max="3328" width="11" style="14"/>
    <col min="3329" max="3329" width="13.625" style="14" customWidth="1"/>
    <col min="3330" max="3330" width="12.125" style="14" customWidth="1"/>
    <col min="3331" max="3336" width="11.125" style="14" customWidth="1"/>
    <col min="3337" max="3337" width="4.125" style="14" customWidth="1"/>
    <col min="3338" max="3584" width="11" style="14"/>
    <col min="3585" max="3585" width="13.625" style="14" customWidth="1"/>
    <col min="3586" max="3586" width="12.125" style="14" customWidth="1"/>
    <col min="3587" max="3592" width="11.125" style="14" customWidth="1"/>
    <col min="3593" max="3593" width="4.125" style="14" customWidth="1"/>
    <col min="3594" max="3840" width="11" style="14"/>
    <col min="3841" max="3841" width="13.625" style="14" customWidth="1"/>
    <col min="3842" max="3842" width="12.125" style="14" customWidth="1"/>
    <col min="3843" max="3848" width="11.125" style="14" customWidth="1"/>
    <col min="3849" max="3849" width="4.125" style="14" customWidth="1"/>
    <col min="3850" max="4096" width="11" style="14"/>
    <col min="4097" max="4097" width="13.625" style="14" customWidth="1"/>
    <col min="4098" max="4098" width="12.125" style="14" customWidth="1"/>
    <col min="4099" max="4104" width="11.125" style="14" customWidth="1"/>
    <col min="4105" max="4105" width="4.125" style="14" customWidth="1"/>
    <col min="4106" max="4352" width="11" style="14"/>
    <col min="4353" max="4353" width="13.625" style="14" customWidth="1"/>
    <col min="4354" max="4354" width="12.125" style="14" customWidth="1"/>
    <col min="4355" max="4360" width="11.125" style="14" customWidth="1"/>
    <col min="4361" max="4361" width="4.125" style="14" customWidth="1"/>
    <col min="4362" max="4608" width="11" style="14"/>
    <col min="4609" max="4609" width="13.625" style="14" customWidth="1"/>
    <col min="4610" max="4610" width="12.125" style="14" customWidth="1"/>
    <col min="4611" max="4616" width="11.125" style="14" customWidth="1"/>
    <col min="4617" max="4617" width="4.125" style="14" customWidth="1"/>
    <col min="4618" max="4864" width="11" style="14"/>
    <col min="4865" max="4865" width="13.625" style="14" customWidth="1"/>
    <col min="4866" max="4866" width="12.125" style="14" customWidth="1"/>
    <col min="4867" max="4872" width="11.125" style="14" customWidth="1"/>
    <col min="4873" max="4873" width="4.125" style="14" customWidth="1"/>
    <col min="4874" max="5120" width="11" style="14"/>
    <col min="5121" max="5121" width="13.625" style="14" customWidth="1"/>
    <col min="5122" max="5122" width="12.125" style="14" customWidth="1"/>
    <col min="5123" max="5128" width="11.125" style="14" customWidth="1"/>
    <col min="5129" max="5129" width="4.125" style="14" customWidth="1"/>
    <col min="5130" max="5376" width="11" style="14"/>
    <col min="5377" max="5377" width="13.625" style="14" customWidth="1"/>
    <col min="5378" max="5378" width="12.125" style="14" customWidth="1"/>
    <col min="5379" max="5384" width="11.125" style="14" customWidth="1"/>
    <col min="5385" max="5385" width="4.125" style="14" customWidth="1"/>
    <col min="5386" max="5632" width="11" style="14"/>
    <col min="5633" max="5633" width="13.625" style="14" customWidth="1"/>
    <col min="5634" max="5634" width="12.125" style="14" customWidth="1"/>
    <col min="5635" max="5640" width="11.125" style="14" customWidth="1"/>
    <col min="5641" max="5641" width="4.125" style="14" customWidth="1"/>
    <col min="5642" max="5888" width="11" style="14"/>
    <col min="5889" max="5889" width="13.625" style="14" customWidth="1"/>
    <col min="5890" max="5890" width="12.125" style="14" customWidth="1"/>
    <col min="5891" max="5896" width="11.125" style="14" customWidth="1"/>
    <col min="5897" max="5897" width="4.125" style="14" customWidth="1"/>
    <col min="5898" max="6144" width="11" style="14"/>
    <col min="6145" max="6145" width="13.625" style="14" customWidth="1"/>
    <col min="6146" max="6146" width="12.125" style="14" customWidth="1"/>
    <col min="6147" max="6152" width="11.125" style="14" customWidth="1"/>
    <col min="6153" max="6153" width="4.125" style="14" customWidth="1"/>
    <col min="6154" max="6400" width="11" style="14"/>
    <col min="6401" max="6401" width="13.625" style="14" customWidth="1"/>
    <col min="6402" max="6402" width="12.125" style="14" customWidth="1"/>
    <col min="6403" max="6408" width="11.125" style="14" customWidth="1"/>
    <col min="6409" max="6409" width="4.125" style="14" customWidth="1"/>
    <col min="6410" max="6656" width="11" style="14"/>
    <col min="6657" max="6657" width="13.625" style="14" customWidth="1"/>
    <col min="6658" max="6658" width="12.125" style="14" customWidth="1"/>
    <col min="6659" max="6664" width="11.125" style="14" customWidth="1"/>
    <col min="6665" max="6665" width="4.125" style="14" customWidth="1"/>
    <col min="6666" max="6912" width="11" style="14"/>
    <col min="6913" max="6913" width="13.625" style="14" customWidth="1"/>
    <col min="6914" max="6914" width="12.125" style="14" customWidth="1"/>
    <col min="6915" max="6920" width="11.125" style="14" customWidth="1"/>
    <col min="6921" max="6921" width="4.125" style="14" customWidth="1"/>
    <col min="6922" max="7168" width="11" style="14"/>
    <col min="7169" max="7169" width="13.625" style="14" customWidth="1"/>
    <col min="7170" max="7170" width="12.125" style="14" customWidth="1"/>
    <col min="7171" max="7176" width="11.125" style="14" customWidth="1"/>
    <col min="7177" max="7177" width="4.125" style="14" customWidth="1"/>
    <col min="7178" max="7424" width="11" style="14"/>
    <col min="7425" max="7425" width="13.625" style="14" customWidth="1"/>
    <col min="7426" max="7426" width="12.125" style="14" customWidth="1"/>
    <col min="7427" max="7432" width="11.125" style="14" customWidth="1"/>
    <col min="7433" max="7433" width="4.125" style="14" customWidth="1"/>
    <col min="7434" max="7680" width="11" style="14"/>
    <col min="7681" max="7681" width="13.625" style="14" customWidth="1"/>
    <col min="7682" max="7682" width="12.125" style="14" customWidth="1"/>
    <col min="7683" max="7688" width="11.125" style="14" customWidth="1"/>
    <col min="7689" max="7689" width="4.125" style="14" customWidth="1"/>
    <col min="7690" max="7936" width="11" style="14"/>
    <col min="7937" max="7937" width="13.625" style="14" customWidth="1"/>
    <col min="7938" max="7938" width="12.125" style="14" customWidth="1"/>
    <col min="7939" max="7944" width="11.125" style="14" customWidth="1"/>
    <col min="7945" max="7945" width="4.125" style="14" customWidth="1"/>
    <col min="7946" max="8192" width="11" style="14"/>
    <col min="8193" max="8193" width="13.625" style="14" customWidth="1"/>
    <col min="8194" max="8194" width="12.125" style="14" customWidth="1"/>
    <col min="8195" max="8200" width="11.125" style="14" customWidth="1"/>
    <col min="8201" max="8201" width="4.125" style="14" customWidth="1"/>
    <col min="8202" max="8448" width="11" style="14"/>
    <col min="8449" max="8449" width="13.625" style="14" customWidth="1"/>
    <col min="8450" max="8450" width="12.125" style="14" customWidth="1"/>
    <col min="8451" max="8456" width="11.125" style="14" customWidth="1"/>
    <col min="8457" max="8457" width="4.125" style="14" customWidth="1"/>
    <col min="8458" max="8704" width="11" style="14"/>
    <col min="8705" max="8705" width="13.625" style="14" customWidth="1"/>
    <col min="8706" max="8706" width="12.125" style="14" customWidth="1"/>
    <col min="8707" max="8712" width="11.125" style="14" customWidth="1"/>
    <col min="8713" max="8713" width="4.125" style="14" customWidth="1"/>
    <col min="8714" max="8960" width="11" style="14"/>
    <col min="8961" max="8961" width="13.625" style="14" customWidth="1"/>
    <col min="8962" max="8962" width="12.125" style="14" customWidth="1"/>
    <col min="8963" max="8968" width="11.125" style="14" customWidth="1"/>
    <col min="8969" max="8969" width="4.125" style="14" customWidth="1"/>
    <col min="8970" max="9216" width="11" style="14"/>
    <col min="9217" max="9217" width="13.625" style="14" customWidth="1"/>
    <col min="9218" max="9218" width="12.125" style="14" customWidth="1"/>
    <col min="9219" max="9224" width="11.125" style="14" customWidth="1"/>
    <col min="9225" max="9225" width="4.125" style="14" customWidth="1"/>
    <col min="9226" max="9472" width="11" style="14"/>
    <col min="9473" max="9473" width="13.625" style="14" customWidth="1"/>
    <col min="9474" max="9474" width="12.125" style="14" customWidth="1"/>
    <col min="9475" max="9480" width="11.125" style="14" customWidth="1"/>
    <col min="9481" max="9481" width="4.125" style="14" customWidth="1"/>
    <col min="9482" max="9728" width="11" style="14"/>
    <col min="9729" max="9729" width="13.625" style="14" customWidth="1"/>
    <col min="9730" max="9730" width="12.125" style="14" customWidth="1"/>
    <col min="9731" max="9736" width="11.125" style="14" customWidth="1"/>
    <col min="9737" max="9737" width="4.125" style="14" customWidth="1"/>
    <col min="9738" max="9984" width="11" style="14"/>
    <col min="9985" max="9985" width="13.625" style="14" customWidth="1"/>
    <col min="9986" max="9986" width="12.125" style="14" customWidth="1"/>
    <col min="9987" max="9992" width="11.125" style="14" customWidth="1"/>
    <col min="9993" max="9993" width="4.125" style="14" customWidth="1"/>
    <col min="9994" max="10240" width="11" style="14"/>
    <col min="10241" max="10241" width="13.625" style="14" customWidth="1"/>
    <col min="10242" max="10242" width="12.125" style="14" customWidth="1"/>
    <col min="10243" max="10248" width="11.125" style="14" customWidth="1"/>
    <col min="10249" max="10249" width="4.125" style="14" customWidth="1"/>
    <col min="10250" max="10496" width="11" style="14"/>
    <col min="10497" max="10497" width="13.625" style="14" customWidth="1"/>
    <col min="10498" max="10498" width="12.125" style="14" customWidth="1"/>
    <col min="10499" max="10504" width="11.125" style="14" customWidth="1"/>
    <col min="10505" max="10505" width="4.125" style="14" customWidth="1"/>
    <col min="10506" max="10752" width="11" style="14"/>
    <col min="10753" max="10753" width="13.625" style="14" customWidth="1"/>
    <col min="10754" max="10754" width="12.125" style="14" customWidth="1"/>
    <col min="10755" max="10760" width="11.125" style="14" customWidth="1"/>
    <col min="10761" max="10761" width="4.125" style="14" customWidth="1"/>
    <col min="10762" max="11008" width="11" style="14"/>
    <col min="11009" max="11009" width="13.625" style="14" customWidth="1"/>
    <col min="11010" max="11010" width="12.125" style="14" customWidth="1"/>
    <col min="11011" max="11016" width="11.125" style="14" customWidth="1"/>
    <col min="11017" max="11017" width="4.125" style="14" customWidth="1"/>
    <col min="11018" max="11264" width="11" style="14"/>
    <col min="11265" max="11265" width="13.625" style="14" customWidth="1"/>
    <col min="11266" max="11266" width="12.125" style="14" customWidth="1"/>
    <col min="11267" max="11272" width="11.125" style="14" customWidth="1"/>
    <col min="11273" max="11273" width="4.125" style="14" customWidth="1"/>
    <col min="11274" max="11520" width="11" style="14"/>
    <col min="11521" max="11521" width="13.625" style="14" customWidth="1"/>
    <col min="11522" max="11522" width="12.125" style="14" customWidth="1"/>
    <col min="11523" max="11528" width="11.125" style="14" customWidth="1"/>
    <col min="11529" max="11529" width="4.125" style="14" customWidth="1"/>
    <col min="11530" max="11776" width="11" style="14"/>
    <col min="11777" max="11777" width="13.625" style="14" customWidth="1"/>
    <col min="11778" max="11778" width="12.125" style="14" customWidth="1"/>
    <col min="11779" max="11784" width="11.125" style="14" customWidth="1"/>
    <col min="11785" max="11785" width="4.125" style="14" customWidth="1"/>
    <col min="11786" max="12032" width="11" style="14"/>
    <col min="12033" max="12033" width="13.625" style="14" customWidth="1"/>
    <col min="12034" max="12034" width="12.125" style="14" customWidth="1"/>
    <col min="12035" max="12040" width="11.125" style="14" customWidth="1"/>
    <col min="12041" max="12041" width="4.125" style="14" customWidth="1"/>
    <col min="12042" max="12288" width="11" style="14"/>
    <col min="12289" max="12289" width="13.625" style="14" customWidth="1"/>
    <col min="12290" max="12290" width="12.125" style="14" customWidth="1"/>
    <col min="12291" max="12296" width="11.125" style="14" customWidth="1"/>
    <col min="12297" max="12297" width="4.125" style="14" customWidth="1"/>
    <col min="12298" max="12544" width="11" style="14"/>
    <col min="12545" max="12545" width="13.625" style="14" customWidth="1"/>
    <col min="12546" max="12546" width="12.125" style="14" customWidth="1"/>
    <col min="12547" max="12552" width="11.125" style="14" customWidth="1"/>
    <col min="12553" max="12553" width="4.125" style="14" customWidth="1"/>
    <col min="12554" max="12800" width="11" style="14"/>
    <col min="12801" max="12801" width="13.625" style="14" customWidth="1"/>
    <col min="12802" max="12802" width="12.125" style="14" customWidth="1"/>
    <col min="12803" max="12808" width="11.125" style="14" customWidth="1"/>
    <col min="12809" max="12809" width="4.125" style="14" customWidth="1"/>
    <col min="12810" max="13056" width="11" style="14"/>
    <col min="13057" max="13057" width="13.625" style="14" customWidth="1"/>
    <col min="13058" max="13058" width="12.125" style="14" customWidth="1"/>
    <col min="13059" max="13064" width="11.125" style="14" customWidth="1"/>
    <col min="13065" max="13065" width="4.125" style="14" customWidth="1"/>
    <col min="13066" max="13312" width="11" style="14"/>
    <col min="13313" max="13313" width="13.625" style="14" customWidth="1"/>
    <col min="13314" max="13314" width="12.125" style="14" customWidth="1"/>
    <col min="13315" max="13320" width="11.125" style="14" customWidth="1"/>
    <col min="13321" max="13321" width="4.125" style="14" customWidth="1"/>
    <col min="13322" max="13568" width="11" style="14"/>
    <col min="13569" max="13569" width="13.625" style="14" customWidth="1"/>
    <col min="13570" max="13570" width="12.125" style="14" customWidth="1"/>
    <col min="13571" max="13576" width="11.125" style="14" customWidth="1"/>
    <col min="13577" max="13577" width="4.125" style="14" customWidth="1"/>
    <col min="13578" max="13824" width="11" style="14"/>
    <col min="13825" max="13825" width="13.625" style="14" customWidth="1"/>
    <col min="13826" max="13826" width="12.125" style="14" customWidth="1"/>
    <col min="13827" max="13832" width="11.125" style="14" customWidth="1"/>
    <col min="13833" max="13833" width="4.125" style="14" customWidth="1"/>
    <col min="13834" max="14080" width="11" style="14"/>
    <col min="14081" max="14081" width="13.625" style="14" customWidth="1"/>
    <col min="14082" max="14082" width="12.125" style="14" customWidth="1"/>
    <col min="14083" max="14088" width="11.125" style="14" customWidth="1"/>
    <col min="14089" max="14089" width="4.125" style="14" customWidth="1"/>
    <col min="14090" max="14336" width="11" style="14"/>
    <col min="14337" max="14337" width="13.625" style="14" customWidth="1"/>
    <col min="14338" max="14338" width="12.125" style="14" customWidth="1"/>
    <col min="14339" max="14344" width="11.125" style="14" customWidth="1"/>
    <col min="14345" max="14345" width="4.125" style="14" customWidth="1"/>
    <col min="14346" max="14592" width="11" style="14"/>
    <col min="14593" max="14593" width="13.625" style="14" customWidth="1"/>
    <col min="14594" max="14594" width="12.125" style="14" customWidth="1"/>
    <col min="14595" max="14600" width="11.125" style="14" customWidth="1"/>
    <col min="14601" max="14601" width="4.125" style="14" customWidth="1"/>
    <col min="14602" max="14848" width="11" style="14"/>
    <col min="14849" max="14849" width="13.625" style="14" customWidth="1"/>
    <col min="14850" max="14850" width="12.125" style="14" customWidth="1"/>
    <col min="14851" max="14856" width="11.125" style="14" customWidth="1"/>
    <col min="14857" max="14857" width="4.125" style="14" customWidth="1"/>
    <col min="14858" max="15104" width="11" style="14"/>
    <col min="15105" max="15105" width="13.625" style="14" customWidth="1"/>
    <col min="15106" max="15106" width="12.125" style="14" customWidth="1"/>
    <col min="15107" max="15112" width="11.125" style="14" customWidth="1"/>
    <col min="15113" max="15113" width="4.125" style="14" customWidth="1"/>
    <col min="15114" max="15360" width="11" style="14"/>
    <col min="15361" max="15361" width="13.625" style="14" customWidth="1"/>
    <col min="15362" max="15362" width="12.125" style="14" customWidth="1"/>
    <col min="15363" max="15368" width="11.125" style="14" customWidth="1"/>
    <col min="15369" max="15369" width="4.125" style="14" customWidth="1"/>
    <col min="15370" max="15616" width="11" style="14"/>
    <col min="15617" max="15617" width="13.625" style="14" customWidth="1"/>
    <col min="15618" max="15618" width="12.125" style="14" customWidth="1"/>
    <col min="15619" max="15624" width="11.125" style="14" customWidth="1"/>
    <col min="15625" max="15625" width="4.125" style="14" customWidth="1"/>
    <col min="15626" max="15872" width="11" style="14"/>
    <col min="15873" max="15873" width="13.625" style="14" customWidth="1"/>
    <col min="15874" max="15874" width="12.125" style="14" customWidth="1"/>
    <col min="15875" max="15880" width="11.125" style="14" customWidth="1"/>
    <col min="15881" max="15881" width="4.125" style="14" customWidth="1"/>
    <col min="15882" max="16128" width="11" style="14"/>
    <col min="16129" max="16129" width="13.625" style="14" customWidth="1"/>
    <col min="16130" max="16130" width="12.125" style="14" customWidth="1"/>
    <col min="16131" max="16136" width="11.125" style="14" customWidth="1"/>
    <col min="16137" max="16137" width="4.125" style="14" customWidth="1"/>
    <col min="16138" max="16384" width="11" style="14"/>
  </cols>
  <sheetData>
    <row r="1" spans="1:8" s="13" customFormat="1" ht="33.75" customHeight="1" x14ac:dyDescent="0.2">
      <c r="A1" s="11"/>
      <c r="B1" s="11"/>
      <c r="C1" s="11"/>
      <c r="D1" s="11"/>
      <c r="E1" s="11"/>
      <c r="F1" s="11"/>
      <c r="G1" s="12"/>
      <c r="H1" s="309" t="s">
        <v>44</v>
      </c>
    </row>
    <row r="2" spans="1:8" ht="11.25" customHeight="1" x14ac:dyDescent="0.2">
      <c r="H2" s="310" t="s">
        <v>339</v>
      </c>
    </row>
    <row r="3" spans="1:8" ht="21.75" customHeight="1" x14ac:dyDescent="0.25">
      <c r="A3" s="16" t="s">
        <v>340</v>
      </c>
      <c r="B3" s="17"/>
      <c r="C3" s="17"/>
      <c r="D3" s="17"/>
      <c r="E3" s="17"/>
      <c r="F3" s="17"/>
      <c r="G3" s="17"/>
      <c r="H3" s="17"/>
    </row>
    <row r="5" spans="1:8" ht="48.75" customHeight="1" x14ac:dyDescent="0.2">
      <c r="A5" s="472" t="s">
        <v>341</v>
      </c>
      <c r="B5" s="472"/>
      <c r="C5" s="472"/>
      <c r="D5" s="472"/>
      <c r="E5" s="472"/>
      <c r="F5" s="472"/>
      <c r="G5" s="472"/>
      <c r="H5" s="472"/>
    </row>
    <row r="6" spans="1:8" x14ac:dyDescent="0.2">
      <c r="A6" s="19"/>
      <c r="B6" s="19"/>
      <c r="C6" s="19"/>
      <c r="D6" s="19"/>
      <c r="E6" s="19"/>
      <c r="F6" s="19"/>
      <c r="G6" s="19"/>
      <c r="H6" s="19"/>
    </row>
    <row r="7" spans="1:8" ht="274.5" customHeight="1" x14ac:dyDescent="0.2">
      <c r="A7" s="473" t="s">
        <v>342</v>
      </c>
      <c r="B7" s="473"/>
      <c r="C7" s="473"/>
      <c r="D7" s="473"/>
      <c r="E7" s="473"/>
      <c r="F7" s="473"/>
      <c r="G7" s="473"/>
      <c r="H7" s="473"/>
    </row>
    <row r="8" spans="1:8" x14ac:dyDescent="0.2">
      <c r="A8" s="19"/>
      <c r="B8" s="19"/>
      <c r="C8" s="19"/>
      <c r="D8" s="19"/>
      <c r="E8" s="19"/>
      <c r="F8" s="19"/>
      <c r="G8" s="19"/>
      <c r="H8" s="19"/>
    </row>
    <row r="9" spans="1:8" ht="121.5" customHeight="1" x14ac:dyDescent="0.2">
      <c r="A9" s="473" t="s">
        <v>343</v>
      </c>
      <c r="B9" s="473"/>
      <c r="C9" s="473"/>
      <c r="D9" s="473"/>
      <c r="E9" s="473"/>
      <c r="F9" s="473"/>
      <c r="G9" s="473"/>
      <c r="H9" s="473"/>
    </row>
    <row r="10" spans="1:8" x14ac:dyDescent="0.2">
      <c r="A10" s="19"/>
      <c r="B10" s="22"/>
      <c r="C10" s="22"/>
      <c r="D10" s="22"/>
      <c r="E10" s="22"/>
      <c r="F10" s="22"/>
      <c r="G10" s="22"/>
      <c r="H10" s="22"/>
    </row>
    <row r="11" spans="1:8" s="311" customFormat="1" ht="48" customHeight="1" x14ac:dyDescent="0.2">
      <c r="A11" s="473" t="s">
        <v>344</v>
      </c>
      <c r="B11" s="473"/>
      <c r="C11" s="473"/>
      <c r="D11" s="473"/>
      <c r="E11" s="473"/>
      <c r="F11" s="473"/>
      <c r="G11" s="473"/>
      <c r="H11" s="473"/>
    </row>
    <row r="12" spans="1:8" s="312" customFormat="1" ht="24.75" customHeight="1" x14ac:dyDescent="0.2">
      <c r="A12" s="471" t="s">
        <v>345</v>
      </c>
      <c r="B12" s="473"/>
      <c r="C12" s="473"/>
      <c r="D12" s="473"/>
      <c r="E12" s="473"/>
      <c r="F12" s="473"/>
      <c r="G12" s="473"/>
      <c r="H12" s="473"/>
    </row>
    <row r="13" spans="1:8" s="311" customFormat="1" ht="27" customHeight="1" x14ac:dyDescent="0.2">
      <c r="A13" s="473" t="s">
        <v>346</v>
      </c>
      <c r="B13" s="473"/>
      <c r="C13" s="473"/>
      <c r="D13" s="473"/>
      <c r="E13" s="473"/>
      <c r="F13" s="473"/>
      <c r="G13" s="473"/>
      <c r="H13" s="473"/>
    </row>
    <row r="14" spans="1:8" s="311" customFormat="1" ht="26.25" customHeight="1" x14ac:dyDescent="0.2">
      <c r="A14" s="471" t="s">
        <v>347</v>
      </c>
      <c r="B14" s="471"/>
      <c r="C14" s="471"/>
      <c r="D14" s="471"/>
      <c r="E14" s="471"/>
      <c r="F14" s="471"/>
      <c r="G14" s="471"/>
      <c r="H14" s="471"/>
    </row>
    <row r="15" spans="1:8" s="311" customFormat="1" ht="12" x14ac:dyDescent="0.2">
      <c r="A15" s="13" t="s">
        <v>348</v>
      </c>
      <c r="B15" s="13"/>
      <c r="C15" s="13"/>
      <c r="D15" s="13"/>
      <c r="E15" s="13"/>
      <c r="F15" s="13"/>
      <c r="G15" s="13"/>
      <c r="H15" s="13"/>
    </row>
    <row r="16" spans="1:8" x14ac:dyDescent="0.2">
      <c r="A16" s="19"/>
      <c r="B16" s="19"/>
      <c r="C16" s="19"/>
      <c r="D16" s="19"/>
      <c r="E16" s="19"/>
      <c r="F16" s="19"/>
      <c r="G16" s="19"/>
      <c r="H16" s="19"/>
    </row>
    <row r="17" spans="1:8" s="314" customFormat="1" ht="12" x14ac:dyDescent="0.2">
      <c r="A17" s="313" t="s">
        <v>349</v>
      </c>
      <c r="B17" s="313"/>
      <c r="C17" s="313"/>
      <c r="D17" s="313"/>
      <c r="E17" s="313"/>
      <c r="F17" s="313"/>
      <c r="G17" s="313"/>
      <c r="H17" s="313"/>
    </row>
    <row r="18" spans="1:8" x14ac:dyDescent="0.2">
      <c r="A18" s="19"/>
      <c r="B18" s="19"/>
      <c r="C18" s="19"/>
      <c r="D18" s="19"/>
      <c r="E18" s="19"/>
      <c r="F18" s="19"/>
      <c r="G18" s="19"/>
      <c r="H18" s="19"/>
    </row>
    <row r="19" spans="1:8" x14ac:dyDescent="0.2">
      <c r="A19" s="19"/>
      <c r="B19" s="19"/>
      <c r="C19" s="19"/>
      <c r="D19" s="19"/>
      <c r="E19" s="19"/>
      <c r="F19" s="19"/>
      <c r="G19" s="19"/>
      <c r="H19" s="19"/>
    </row>
    <row r="20" spans="1:8" x14ac:dyDescent="0.2">
      <c r="A20" s="19"/>
      <c r="B20" s="19"/>
      <c r="C20" s="19"/>
      <c r="D20" s="19"/>
      <c r="E20" s="19"/>
      <c r="F20" s="19"/>
      <c r="G20" s="19"/>
      <c r="H20" s="19"/>
    </row>
    <row r="21" spans="1:8" x14ac:dyDescent="0.2">
      <c r="A21" s="19"/>
      <c r="B21" s="19"/>
      <c r="C21" s="19"/>
      <c r="D21" s="19"/>
      <c r="E21" s="19"/>
      <c r="F21" s="19"/>
      <c r="G21" s="19"/>
      <c r="H21" s="19"/>
    </row>
    <row r="22" spans="1:8" x14ac:dyDescent="0.2">
      <c r="A22" s="19"/>
      <c r="B22" s="19"/>
      <c r="C22" s="19"/>
      <c r="D22" s="19"/>
      <c r="E22" s="19"/>
      <c r="F22" s="19"/>
      <c r="G22" s="19"/>
      <c r="H22" s="19"/>
    </row>
    <row r="23" spans="1:8" x14ac:dyDescent="0.2">
      <c r="A23" s="19"/>
      <c r="B23" s="19"/>
      <c r="C23" s="19"/>
      <c r="D23" s="19"/>
      <c r="E23" s="19"/>
      <c r="F23" s="19"/>
      <c r="G23" s="19"/>
      <c r="H23" s="19"/>
    </row>
    <row r="24" spans="1:8" x14ac:dyDescent="0.2">
      <c r="A24" s="19"/>
      <c r="B24" s="19"/>
      <c r="C24" s="19"/>
      <c r="D24" s="19"/>
      <c r="E24" s="19"/>
      <c r="F24" s="19"/>
      <c r="G24" s="19"/>
      <c r="H24" s="19"/>
    </row>
    <row r="25" spans="1:8" x14ac:dyDescent="0.2">
      <c r="A25" s="19"/>
      <c r="B25" s="19"/>
      <c r="C25" s="19"/>
      <c r="D25" s="19"/>
      <c r="E25" s="19"/>
      <c r="F25" s="19"/>
      <c r="G25" s="19"/>
      <c r="H25" s="19"/>
    </row>
    <row r="26" spans="1:8" x14ac:dyDescent="0.2">
      <c r="A26" s="19"/>
      <c r="B26" s="19"/>
      <c r="C26" s="19"/>
      <c r="D26" s="19"/>
      <c r="E26" s="19"/>
      <c r="F26" s="19"/>
      <c r="G26" s="19"/>
      <c r="H26" s="19"/>
    </row>
    <row r="27" spans="1:8" x14ac:dyDescent="0.2">
      <c r="A27" s="19"/>
      <c r="B27" s="19"/>
      <c r="C27" s="19"/>
      <c r="D27" s="19"/>
      <c r="E27" s="19"/>
      <c r="F27" s="19"/>
      <c r="G27" s="19"/>
      <c r="H27" s="19"/>
    </row>
    <row r="28" spans="1:8" x14ac:dyDescent="0.2">
      <c r="A28" s="19"/>
      <c r="B28" s="19"/>
      <c r="C28" s="19"/>
      <c r="D28" s="19"/>
      <c r="E28" s="19"/>
      <c r="F28" s="19"/>
      <c r="G28" s="19"/>
      <c r="H28" s="19"/>
    </row>
    <row r="29" spans="1:8" x14ac:dyDescent="0.2">
      <c r="A29" s="19"/>
      <c r="B29" s="19"/>
      <c r="C29" s="19"/>
      <c r="D29" s="19"/>
      <c r="E29" s="19"/>
      <c r="F29" s="19"/>
      <c r="G29" s="19"/>
      <c r="H29" s="19"/>
    </row>
    <row r="30" spans="1:8" x14ac:dyDescent="0.2">
      <c r="A30" s="19"/>
      <c r="B30" s="19"/>
      <c r="C30" s="19"/>
      <c r="D30" s="19"/>
      <c r="E30" s="19"/>
      <c r="F30" s="19"/>
      <c r="G30" s="19"/>
      <c r="H30" s="19"/>
    </row>
    <row r="31" spans="1:8" x14ac:dyDescent="0.2">
      <c r="A31" s="19"/>
      <c r="B31" s="19"/>
      <c r="C31" s="19"/>
      <c r="D31" s="19"/>
      <c r="E31" s="19"/>
      <c r="F31" s="19"/>
      <c r="G31" s="19"/>
      <c r="H31" s="19"/>
    </row>
    <row r="32" spans="1:8" x14ac:dyDescent="0.2">
      <c r="A32" s="19"/>
      <c r="B32" s="19"/>
      <c r="C32" s="19"/>
      <c r="D32" s="19"/>
      <c r="E32" s="19"/>
      <c r="F32" s="19"/>
      <c r="G32" s="19"/>
      <c r="H32" s="19"/>
    </row>
    <row r="33" spans="1:13" ht="24" customHeight="1" x14ac:dyDescent="0.2">
      <c r="A33" s="25"/>
      <c r="B33" s="19"/>
      <c r="C33" s="19"/>
      <c r="D33" s="19"/>
      <c r="E33" s="19"/>
      <c r="F33" s="19"/>
      <c r="G33" s="19"/>
      <c r="H33" s="19"/>
    </row>
    <row r="34" spans="1:13" x14ac:dyDescent="0.2">
      <c r="A34" s="19"/>
      <c r="B34" s="19"/>
      <c r="C34" s="19"/>
      <c r="D34" s="19"/>
      <c r="E34" s="19"/>
      <c r="F34" s="19"/>
      <c r="G34" s="19"/>
      <c r="H34" s="19"/>
    </row>
    <row r="35" spans="1:13" x14ac:dyDescent="0.2">
      <c r="A35" s="19"/>
      <c r="B35" s="19"/>
      <c r="C35" s="19"/>
      <c r="D35" s="19"/>
      <c r="E35" s="19"/>
      <c r="F35" s="19"/>
      <c r="G35" s="19"/>
      <c r="H35" s="19"/>
    </row>
    <row r="36" spans="1:13" ht="14.25" x14ac:dyDescent="0.2">
      <c r="A36" s="19"/>
      <c r="B36" s="19"/>
      <c r="C36" s="19"/>
      <c r="D36" s="19"/>
      <c r="E36" s="19"/>
      <c r="F36" s="19"/>
      <c r="G36" s="19"/>
      <c r="H36" s="19"/>
      <c r="M36" s="315"/>
    </row>
    <row r="37" spans="1:13" x14ac:dyDescent="0.2">
      <c r="A37" s="19"/>
      <c r="B37" s="19"/>
      <c r="C37" s="19"/>
      <c r="D37" s="19"/>
      <c r="E37" s="19"/>
      <c r="F37" s="19"/>
      <c r="G37" s="19"/>
      <c r="H37" s="19"/>
    </row>
    <row r="38" spans="1:13" x14ac:dyDescent="0.2">
      <c r="A38" s="19"/>
      <c r="B38" s="19"/>
      <c r="C38" s="19"/>
      <c r="D38" s="19"/>
      <c r="E38" s="19"/>
      <c r="F38" s="19"/>
      <c r="G38" s="19"/>
      <c r="H38" s="19"/>
    </row>
    <row r="39" spans="1:13" x14ac:dyDescent="0.2">
      <c r="A39" s="19"/>
      <c r="B39" s="19"/>
      <c r="C39" s="19"/>
      <c r="D39" s="19"/>
      <c r="E39" s="19"/>
      <c r="F39" s="19"/>
      <c r="G39" s="19"/>
      <c r="H39" s="19"/>
    </row>
    <row r="40" spans="1:13" x14ac:dyDescent="0.2">
      <c r="A40" s="19"/>
      <c r="B40" s="19"/>
      <c r="C40" s="19"/>
      <c r="D40" s="19"/>
      <c r="E40" s="19"/>
      <c r="F40" s="19"/>
      <c r="G40" s="19"/>
      <c r="H40" s="19"/>
    </row>
    <row r="41" spans="1:13" x14ac:dyDescent="0.2">
      <c r="A41" s="19"/>
      <c r="B41" s="19"/>
      <c r="C41" s="19"/>
      <c r="D41" s="19"/>
      <c r="E41" s="19"/>
      <c r="F41" s="19"/>
      <c r="G41" s="19"/>
      <c r="H41" s="19"/>
    </row>
    <row r="42" spans="1:13" x14ac:dyDescent="0.2">
      <c r="A42" s="19"/>
      <c r="B42" s="19"/>
      <c r="C42" s="19"/>
      <c r="D42" s="19"/>
      <c r="E42" s="19"/>
      <c r="F42" s="19"/>
      <c r="G42" s="19"/>
      <c r="H42" s="19"/>
    </row>
    <row r="43" spans="1:13" x14ac:dyDescent="0.2">
      <c r="A43" s="19"/>
      <c r="B43" s="19"/>
      <c r="C43" s="19"/>
      <c r="D43" s="19"/>
      <c r="E43" s="19"/>
      <c r="F43" s="19"/>
      <c r="G43" s="19"/>
      <c r="H43" s="19"/>
    </row>
    <row r="44" spans="1:13" x14ac:dyDescent="0.2">
      <c r="A44" s="19"/>
      <c r="B44" s="19"/>
      <c r="C44" s="19"/>
      <c r="D44" s="19"/>
      <c r="E44" s="19"/>
      <c r="F44" s="19"/>
      <c r="G44" s="19"/>
      <c r="H44" s="19"/>
    </row>
    <row r="45" spans="1:13" x14ac:dyDescent="0.2">
      <c r="A45" s="26"/>
      <c r="B45" s="19"/>
      <c r="C45" s="19"/>
      <c r="D45" s="19"/>
      <c r="E45" s="19"/>
      <c r="F45" s="19"/>
      <c r="G45" s="19"/>
      <c r="H45" s="19"/>
    </row>
    <row r="46" spans="1:13" x14ac:dyDescent="0.2">
      <c r="A46" s="19"/>
      <c r="B46" s="19"/>
      <c r="C46" s="19"/>
      <c r="D46" s="19"/>
      <c r="E46" s="19"/>
      <c r="F46" s="19"/>
      <c r="G46" s="19"/>
      <c r="H46" s="19"/>
    </row>
    <row r="47" spans="1:13" x14ac:dyDescent="0.2">
      <c r="A47" s="316"/>
      <c r="B47" s="19"/>
      <c r="C47" s="19"/>
      <c r="D47" s="19"/>
      <c r="E47" s="19"/>
      <c r="F47" s="19"/>
      <c r="G47" s="19"/>
      <c r="H47" s="19"/>
    </row>
    <row r="48" spans="1:13" ht="14.25" x14ac:dyDescent="0.2">
      <c r="A48" s="19"/>
      <c r="B48" s="19"/>
      <c r="C48" s="19"/>
      <c r="D48" s="19"/>
      <c r="E48" s="19"/>
      <c r="F48" s="19"/>
      <c r="G48" s="19"/>
      <c r="H48" s="19"/>
      <c r="L48" s="317"/>
    </row>
    <row r="49" spans="1:8" x14ac:dyDescent="0.2">
      <c r="A49" s="19"/>
      <c r="B49" s="19"/>
      <c r="C49" s="19"/>
      <c r="D49" s="19"/>
      <c r="E49" s="19"/>
      <c r="F49" s="19"/>
      <c r="G49" s="19"/>
      <c r="H49" s="19"/>
    </row>
    <row r="50" spans="1:8" x14ac:dyDescent="0.2">
      <c r="A50" s="19"/>
      <c r="B50" s="19"/>
      <c r="C50" s="19"/>
      <c r="D50" s="19"/>
      <c r="E50" s="19"/>
      <c r="F50" s="19"/>
      <c r="G50" s="19"/>
      <c r="H50" s="19"/>
    </row>
    <row r="51" spans="1:8" x14ac:dyDescent="0.2">
      <c r="A51" s="19"/>
      <c r="B51" s="19"/>
      <c r="C51" s="19"/>
      <c r="D51" s="19"/>
      <c r="E51" s="19"/>
      <c r="F51" s="19"/>
      <c r="G51" s="19"/>
      <c r="H51" s="19"/>
    </row>
    <row r="52" spans="1:8" x14ac:dyDescent="0.2">
      <c r="A52" s="19"/>
      <c r="B52" s="19"/>
      <c r="C52" s="19"/>
      <c r="D52" s="19"/>
      <c r="E52" s="19"/>
      <c r="F52" s="19"/>
      <c r="G52" s="19"/>
      <c r="H52" s="19"/>
    </row>
    <row r="53" spans="1:8" x14ac:dyDescent="0.2">
      <c r="A53" s="19"/>
      <c r="B53" s="19"/>
      <c r="C53" s="19"/>
      <c r="D53" s="19"/>
      <c r="E53" s="19"/>
      <c r="F53" s="19"/>
      <c r="G53" s="19"/>
      <c r="H53" s="19"/>
    </row>
    <row r="54" spans="1:8" ht="14.25" x14ac:dyDescent="0.2">
      <c r="A54" s="28"/>
      <c r="B54" s="29"/>
      <c r="C54" s="29"/>
      <c r="D54" s="29"/>
      <c r="E54" s="29"/>
      <c r="F54" s="47"/>
      <c r="G54" s="19"/>
      <c r="H54" s="19"/>
    </row>
    <row r="55" spans="1:8" ht="14.25" x14ac:dyDescent="0.2">
      <c r="A55" s="28"/>
      <c r="B55" s="29"/>
      <c r="C55" s="29"/>
      <c r="D55" s="29"/>
      <c r="E55" s="29"/>
      <c r="F55" s="47"/>
      <c r="G55" s="19"/>
      <c r="H55" s="19"/>
    </row>
    <row r="56" spans="1:8" ht="14.25" x14ac:dyDescent="0.2">
      <c r="A56" s="28"/>
      <c r="B56" s="29"/>
      <c r="C56" s="29"/>
      <c r="D56" s="29"/>
      <c r="E56" s="29"/>
      <c r="F56" s="47"/>
    </row>
    <row r="57" spans="1:8" ht="14.25" x14ac:dyDescent="0.2">
      <c r="A57" s="28"/>
      <c r="B57" s="29"/>
      <c r="C57" s="29"/>
      <c r="D57" s="29"/>
      <c r="E57" s="29"/>
      <c r="F57" s="47"/>
    </row>
    <row r="58" spans="1:8" ht="14.25" x14ac:dyDescent="0.2">
      <c r="A58" s="28"/>
      <c r="B58" s="29"/>
      <c r="C58" s="29"/>
      <c r="D58" s="29"/>
      <c r="E58" s="29"/>
      <c r="F58" s="47"/>
    </row>
    <row r="59" spans="1:8" ht="14.25" x14ac:dyDescent="0.2">
      <c r="A59" s="28"/>
      <c r="B59" s="29"/>
      <c r="C59" s="29"/>
      <c r="D59" s="29"/>
      <c r="E59" s="29"/>
      <c r="F59" s="47"/>
    </row>
    <row r="60" spans="1:8" ht="14.25" x14ac:dyDescent="0.2">
      <c r="A60" s="28"/>
      <c r="B60" s="29"/>
      <c r="C60" s="29"/>
      <c r="D60" s="29"/>
      <c r="E60" s="29"/>
      <c r="F60" s="47"/>
    </row>
  </sheetData>
  <mergeCells count="7">
    <mergeCell ref="A14:H14"/>
    <mergeCell ref="A5:H5"/>
    <mergeCell ref="A7:H7"/>
    <mergeCell ref="A9:H9"/>
    <mergeCell ref="A11:H11"/>
    <mergeCell ref="A12:H12"/>
    <mergeCell ref="A13:H13"/>
  </mergeCells>
  <hyperlinks>
    <hyperlink ref="A12" r:id="rId1"/>
    <hyperlink ref="A14" r:id="rId2"/>
  </hyperlinks>
  <pageMargins left="0.51181102362204722" right="0.39370078740157483" top="0.39370078740157483" bottom="0.11811023622047245" header="0.31496062992125984" footer="0.31496062992125984"/>
  <pageSetup paperSize="9" scale="93" orientation="portrait" r:id="rId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I31"/>
  <sheetViews>
    <sheetView showGridLines="0" zoomScaleNormal="100" workbookViewId="0"/>
  </sheetViews>
  <sheetFormatPr baseColWidth="10" defaultRowHeight="16.5" customHeight="1" x14ac:dyDescent="0.2"/>
  <cols>
    <col min="1" max="1" width="2.375" style="100" customWidth="1"/>
    <col min="2" max="2" width="11" style="100"/>
    <col min="3" max="3" width="45.125" style="100" customWidth="1"/>
    <col min="4" max="4" width="5" style="100" customWidth="1"/>
    <col min="5" max="5" width="18.25" style="100" customWidth="1"/>
    <col min="6" max="8" width="11" style="100"/>
    <col min="9" max="9" width="13.75" style="100" customWidth="1"/>
    <col min="10" max="256" width="11" style="100"/>
    <col min="257" max="257" width="2.375" style="100" customWidth="1"/>
    <col min="258" max="258" width="11" style="100"/>
    <col min="259" max="259" width="45.125" style="100" customWidth="1"/>
    <col min="260" max="260" width="5" style="100" customWidth="1"/>
    <col min="261" max="261" width="18.25" style="100" customWidth="1"/>
    <col min="262" max="264" width="11" style="100"/>
    <col min="265" max="265" width="13.75" style="100" customWidth="1"/>
    <col min="266" max="512" width="11" style="100"/>
    <col min="513" max="513" width="2.375" style="100" customWidth="1"/>
    <col min="514" max="514" width="11" style="100"/>
    <col min="515" max="515" width="45.125" style="100" customWidth="1"/>
    <col min="516" max="516" width="5" style="100" customWidth="1"/>
    <col min="517" max="517" width="18.25" style="100" customWidth="1"/>
    <col min="518" max="520" width="11" style="100"/>
    <col min="521" max="521" width="13.75" style="100" customWidth="1"/>
    <col min="522" max="768" width="11" style="100"/>
    <col min="769" max="769" width="2.375" style="100" customWidth="1"/>
    <col min="770" max="770" width="11" style="100"/>
    <col min="771" max="771" width="45.125" style="100" customWidth="1"/>
    <col min="772" max="772" width="5" style="100" customWidth="1"/>
    <col min="773" max="773" width="18.25" style="100" customWidth="1"/>
    <col min="774" max="776" width="11" style="100"/>
    <col min="777" max="777" width="13.75" style="100" customWidth="1"/>
    <col min="778" max="1024" width="11" style="100"/>
    <col min="1025" max="1025" width="2.375" style="100" customWidth="1"/>
    <col min="1026" max="1026" width="11" style="100"/>
    <col min="1027" max="1027" width="45.125" style="100" customWidth="1"/>
    <col min="1028" max="1028" width="5" style="100" customWidth="1"/>
    <col min="1029" max="1029" width="18.25" style="100" customWidth="1"/>
    <col min="1030" max="1032" width="11" style="100"/>
    <col min="1033" max="1033" width="13.75" style="100" customWidth="1"/>
    <col min="1034" max="1280" width="11" style="100"/>
    <col min="1281" max="1281" width="2.375" style="100" customWidth="1"/>
    <col min="1282" max="1282" width="11" style="100"/>
    <col min="1283" max="1283" width="45.125" style="100" customWidth="1"/>
    <col min="1284" max="1284" width="5" style="100" customWidth="1"/>
    <col min="1285" max="1285" width="18.25" style="100" customWidth="1"/>
    <col min="1286" max="1288" width="11" style="100"/>
    <col min="1289" max="1289" width="13.75" style="100" customWidth="1"/>
    <col min="1290" max="1536" width="11" style="100"/>
    <col min="1537" max="1537" width="2.375" style="100" customWidth="1"/>
    <col min="1538" max="1538" width="11" style="100"/>
    <col min="1539" max="1539" width="45.125" style="100" customWidth="1"/>
    <col min="1540" max="1540" width="5" style="100" customWidth="1"/>
    <col min="1541" max="1541" width="18.25" style="100" customWidth="1"/>
    <col min="1542" max="1544" width="11" style="100"/>
    <col min="1545" max="1545" width="13.75" style="100" customWidth="1"/>
    <col min="1546" max="1792" width="11" style="100"/>
    <col min="1793" max="1793" width="2.375" style="100" customWidth="1"/>
    <col min="1794" max="1794" width="11" style="100"/>
    <col min="1795" max="1795" width="45.125" style="100" customWidth="1"/>
    <col min="1796" max="1796" width="5" style="100" customWidth="1"/>
    <col min="1797" max="1797" width="18.25" style="100" customWidth="1"/>
    <col min="1798" max="1800" width="11" style="100"/>
    <col min="1801" max="1801" width="13.75" style="100" customWidth="1"/>
    <col min="1802" max="2048" width="11" style="100"/>
    <col min="2049" max="2049" width="2.375" style="100" customWidth="1"/>
    <col min="2050" max="2050" width="11" style="100"/>
    <col min="2051" max="2051" width="45.125" style="100" customWidth="1"/>
    <col min="2052" max="2052" width="5" style="100" customWidth="1"/>
    <col min="2053" max="2053" width="18.25" style="100" customWidth="1"/>
    <col min="2054" max="2056" width="11" style="100"/>
    <col min="2057" max="2057" width="13.75" style="100" customWidth="1"/>
    <col min="2058" max="2304" width="11" style="100"/>
    <col min="2305" max="2305" width="2.375" style="100" customWidth="1"/>
    <col min="2306" max="2306" width="11" style="100"/>
    <col min="2307" max="2307" width="45.125" style="100" customWidth="1"/>
    <col min="2308" max="2308" width="5" style="100" customWidth="1"/>
    <col min="2309" max="2309" width="18.25" style="100" customWidth="1"/>
    <col min="2310" max="2312" width="11" style="100"/>
    <col min="2313" max="2313" width="13.75" style="100" customWidth="1"/>
    <col min="2314" max="2560" width="11" style="100"/>
    <col min="2561" max="2561" width="2.375" style="100" customWidth="1"/>
    <col min="2562" max="2562" width="11" style="100"/>
    <col min="2563" max="2563" width="45.125" style="100" customWidth="1"/>
    <col min="2564" max="2564" width="5" style="100" customWidth="1"/>
    <col min="2565" max="2565" width="18.25" style="100" customWidth="1"/>
    <col min="2566" max="2568" width="11" style="100"/>
    <col min="2569" max="2569" width="13.75" style="100" customWidth="1"/>
    <col min="2570" max="2816" width="11" style="100"/>
    <col min="2817" max="2817" width="2.375" style="100" customWidth="1"/>
    <col min="2818" max="2818" width="11" style="100"/>
    <col min="2819" max="2819" width="45.125" style="100" customWidth="1"/>
    <col min="2820" max="2820" width="5" style="100" customWidth="1"/>
    <col min="2821" max="2821" width="18.25" style="100" customWidth="1"/>
    <col min="2822" max="2824" width="11" style="100"/>
    <col min="2825" max="2825" width="13.75" style="100" customWidth="1"/>
    <col min="2826" max="3072" width="11" style="100"/>
    <col min="3073" max="3073" width="2.375" style="100" customWidth="1"/>
    <col min="3074" max="3074" width="11" style="100"/>
    <col min="3075" max="3075" width="45.125" style="100" customWidth="1"/>
    <col min="3076" max="3076" width="5" style="100" customWidth="1"/>
    <col min="3077" max="3077" width="18.25" style="100" customWidth="1"/>
    <col min="3078" max="3080" width="11" style="100"/>
    <col min="3081" max="3081" width="13.75" style="100" customWidth="1"/>
    <col min="3082" max="3328" width="11" style="100"/>
    <col min="3329" max="3329" width="2.375" style="100" customWidth="1"/>
    <col min="3330" max="3330" width="11" style="100"/>
    <col min="3331" max="3331" width="45.125" style="100" customWidth="1"/>
    <col min="3332" max="3332" width="5" style="100" customWidth="1"/>
    <col min="3333" max="3333" width="18.25" style="100" customWidth="1"/>
    <col min="3334" max="3336" width="11" style="100"/>
    <col min="3337" max="3337" width="13.75" style="100" customWidth="1"/>
    <col min="3338" max="3584" width="11" style="100"/>
    <col min="3585" max="3585" width="2.375" style="100" customWidth="1"/>
    <col min="3586" max="3586" width="11" style="100"/>
    <col min="3587" max="3587" width="45.125" style="100" customWidth="1"/>
    <col min="3588" max="3588" width="5" style="100" customWidth="1"/>
    <col min="3589" max="3589" width="18.25" style="100" customWidth="1"/>
    <col min="3590" max="3592" width="11" style="100"/>
    <col min="3593" max="3593" width="13.75" style="100" customWidth="1"/>
    <col min="3594" max="3840" width="11" style="100"/>
    <col min="3841" max="3841" width="2.375" style="100" customWidth="1"/>
    <col min="3842" max="3842" width="11" style="100"/>
    <col min="3843" max="3843" width="45.125" style="100" customWidth="1"/>
    <col min="3844" max="3844" width="5" style="100" customWidth="1"/>
    <col min="3845" max="3845" width="18.25" style="100" customWidth="1"/>
    <col min="3846" max="3848" width="11" style="100"/>
    <col min="3849" max="3849" width="13.75" style="100" customWidth="1"/>
    <col min="3850" max="4096" width="11" style="100"/>
    <col min="4097" max="4097" width="2.375" style="100" customWidth="1"/>
    <col min="4098" max="4098" width="11" style="100"/>
    <col min="4099" max="4099" width="45.125" style="100" customWidth="1"/>
    <col min="4100" max="4100" width="5" style="100" customWidth="1"/>
    <col min="4101" max="4101" width="18.25" style="100" customWidth="1"/>
    <col min="4102" max="4104" width="11" style="100"/>
    <col min="4105" max="4105" width="13.75" style="100" customWidth="1"/>
    <col min="4106" max="4352" width="11" style="100"/>
    <col min="4353" max="4353" width="2.375" style="100" customWidth="1"/>
    <col min="4354" max="4354" width="11" style="100"/>
    <col min="4355" max="4355" width="45.125" style="100" customWidth="1"/>
    <col min="4356" max="4356" width="5" style="100" customWidth="1"/>
    <col min="4357" max="4357" width="18.25" style="100" customWidth="1"/>
    <col min="4358" max="4360" width="11" style="100"/>
    <col min="4361" max="4361" width="13.75" style="100" customWidth="1"/>
    <col min="4362" max="4608" width="11" style="100"/>
    <col min="4609" max="4609" width="2.375" style="100" customWidth="1"/>
    <col min="4610" max="4610" width="11" style="100"/>
    <col min="4611" max="4611" width="45.125" style="100" customWidth="1"/>
    <col min="4612" max="4612" width="5" style="100" customWidth="1"/>
    <col min="4613" max="4613" width="18.25" style="100" customWidth="1"/>
    <col min="4614" max="4616" width="11" style="100"/>
    <col min="4617" max="4617" width="13.75" style="100" customWidth="1"/>
    <col min="4618" max="4864" width="11" style="100"/>
    <col min="4865" max="4865" width="2.375" style="100" customWidth="1"/>
    <col min="4866" max="4866" width="11" style="100"/>
    <col min="4867" max="4867" width="45.125" style="100" customWidth="1"/>
    <col min="4868" max="4868" width="5" style="100" customWidth="1"/>
    <col min="4869" max="4869" width="18.25" style="100" customWidth="1"/>
    <col min="4870" max="4872" width="11" style="100"/>
    <col min="4873" max="4873" width="13.75" style="100" customWidth="1"/>
    <col min="4874" max="5120" width="11" style="100"/>
    <col min="5121" max="5121" width="2.375" style="100" customWidth="1"/>
    <col min="5122" max="5122" width="11" style="100"/>
    <col min="5123" max="5123" width="45.125" style="100" customWidth="1"/>
    <col min="5124" max="5124" width="5" style="100" customWidth="1"/>
    <col min="5125" max="5125" width="18.25" style="100" customWidth="1"/>
    <col min="5126" max="5128" width="11" style="100"/>
    <col min="5129" max="5129" width="13.75" style="100" customWidth="1"/>
    <col min="5130" max="5376" width="11" style="100"/>
    <col min="5377" max="5377" width="2.375" style="100" customWidth="1"/>
    <col min="5378" max="5378" width="11" style="100"/>
    <col min="5379" max="5379" width="45.125" style="100" customWidth="1"/>
    <col min="5380" max="5380" width="5" style="100" customWidth="1"/>
    <col min="5381" max="5381" width="18.25" style="100" customWidth="1"/>
    <col min="5382" max="5384" width="11" style="100"/>
    <col min="5385" max="5385" width="13.75" style="100" customWidth="1"/>
    <col min="5386" max="5632" width="11" style="100"/>
    <col min="5633" max="5633" width="2.375" style="100" customWidth="1"/>
    <col min="5634" max="5634" width="11" style="100"/>
    <col min="5635" max="5635" width="45.125" style="100" customWidth="1"/>
    <col min="5636" max="5636" width="5" style="100" customWidth="1"/>
    <col min="5637" max="5637" width="18.25" style="100" customWidth="1"/>
    <col min="5638" max="5640" width="11" style="100"/>
    <col min="5641" max="5641" width="13.75" style="100" customWidth="1"/>
    <col min="5642" max="5888" width="11" style="100"/>
    <col min="5889" max="5889" width="2.375" style="100" customWidth="1"/>
    <col min="5890" max="5890" width="11" style="100"/>
    <col min="5891" max="5891" width="45.125" style="100" customWidth="1"/>
    <col min="5892" max="5892" width="5" style="100" customWidth="1"/>
    <col min="5893" max="5893" width="18.25" style="100" customWidth="1"/>
    <col min="5894" max="5896" width="11" style="100"/>
    <col min="5897" max="5897" width="13.75" style="100" customWidth="1"/>
    <col min="5898" max="6144" width="11" style="100"/>
    <col min="6145" max="6145" width="2.375" style="100" customWidth="1"/>
    <col min="6146" max="6146" width="11" style="100"/>
    <col min="6147" max="6147" width="45.125" style="100" customWidth="1"/>
    <col min="6148" max="6148" width="5" style="100" customWidth="1"/>
    <col min="6149" max="6149" width="18.25" style="100" customWidth="1"/>
    <col min="6150" max="6152" width="11" style="100"/>
    <col min="6153" max="6153" width="13.75" style="100" customWidth="1"/>
    <col min="6154" max="6400" width="11" style="100"/>
    <col min="6401" max="6401" width="2.375" style="100" customWidth="1"/>
    <col min="6402" max="6402" width="11" style="100"/>
    <col min="6403" max="6403" width="45.125" style="100" customWidth="1"/>
    <col min="6404" max="6404" width="5" style="100" customWidth="1"/>
    <col min="6405" max="6405" width="18.25" style="100" customWidth="1"/>
    <col min="6406" max="6408" width="11" style="100"/>
    <col min="6409" max="6409" width="13.75" style="100" customWidth="1"/>
    <col min="6410" max="6656" width="11" style="100"/>
    <col min="6657" max="6657" width="2.375" style="100" customWidth="1"/>
    <col min="6658" max="6658" width="11" style="100"/>
    <col min="6659" max="6659" width="45.125" style="100" customWidth="1"/>
    <col min="6660" max="6660" width="5" style="100" customWidth="1"/>
    <col min="6661" max="6661" width="18.25" style="100" customWidth="1"/>
    <col min="6662" max="6664" width="11" style="100"/>
    <col min="6665" max="6665" width="13.75" style="100" customWidth="1"/>
    <col min="6666" max="6912" width="11" style="100"/>
    <col min="6913" max="6913" width="2.375" style="100" customWidth="1"/>
    <col min="6914" max="6914" width="11" style="100"/>
    <col min="6915" max="6915" width="45.125" style="100" customWidth="1"/>
    <col min="6916" max="6916" width="5" style="100" customWidth="1"/>
    <col min="6917" max="6917" width="18.25" style="100" customWidth="1"/>
    <col min="6918" max="6920" width="11" style="100"/>
    <col min="6921" max="6921" width="13.75" style="100" customWidth="1"/>
    <col min="6922" max="7168" width="11" style="100"/>
    <col min="7169" max="7169" width="2.375" style="100" customWidth="1"/>
    <col min="7170" max="7170" width="11" style="100"/>
    <col min="7171" max="7171" width="45.125" style="100" customWidth="1"/>
    <col min="7172" max="7172" width="5" style="100" customWidth="1"/>
    <col min="7173" max="7173" width="18.25" style="100" customWidth="1"/>
    <col min="7174" max="7176" width="11" style="100"/>
    <col min="7177" max="7177" width="13.75" style="100" customWidth="1"/>
    <col min="7178" max="7424" width="11" style="100"/>
    <col min="7425" max="7425" width="2.375" style="100" customWidth="1"/>
    <col min="7426" max="7426" width="11" style="100"/>
    <col min="7427" max="7427" width="45.125" style="100" customWidth="1"/>
    <col min="7428" max="7428" width="5" style="100" customWidth="1"/>
    <col min="7429" max="7429" width="18.25" style="100" customWidth="1"/>
    <col min="7430" max="7432" width="11" style="100"/>
    <col min="7433" max="7433" width="13.75" style="100" customWidth="1"/>
    <col min="7434" max="7680" width="11" style="100"/>
    <col min="7681" max="7681" width="2.375" style="100" customWidth="1"/>
    <col min="7682" max="7682" width="11" style="100"/>
    <col min="7683" max="7683" width="45.125" style="100" customWidth="1"/>
    <col min="7684" max="7684" width="5" style="100" customWidth="1"/>
    <col min="7685" max="7685" width="18.25" style="100" customWidth="1"/>
    <col min="7686" max="7688" width="11" style="100"/>
    <col min="7689" max="7689" width="13.75" style="100" customWidth="1"/>
    <col min="7690" max="7936" width="11" style="100"/>
    <col min="7937" max="7937" width="2.375" style="100" customWidth="1"/>
    <col min="7938" max="7938" width="11" style="100"/>
    <col min="7939" max="7939" width="45.125" style="100" customWidth="1"/>
    <col min="7940" max="7940" width="5" style="100" customWidth="1"/>
    <col min="7941" max="7941" width="18.25" style="100" customWidth="1"/>
    <col min="7942" max="7944" width="11" style="100"/>
    <col min="7945" max="7945" width="13.75" style="100" customWidth="1"/>
    <col min="7946" max="8192" width="11" style="100"/>
    <col min="8193" max="8193" width="2.375" style="100" customWidth="1"/>
    <col min="8194" max="8194" width="11" style="100"/>
    <col min="8195" max="8195" width="45.125" style="100" customWidth="1"/>
    <col min="8196" max="8196" width="5" style="100" customWidth="1"/>
    <col min="8197" max="8197" width="18.25" style="100" customWidth="1"/>
    <col min="8198" max="8200" width="11" style="100"/>
    <col min="8201" max="8201" width="13.75" style="100" customWidth="1"/>
    <col min="8202" max="8448" width="11" style="100"/>
    <col min="8449" max="8449" width="2.375" style="100" customWidth="1"/>
    <col min="8450" max="8450" width="11" style="100"/>
    <col min="8451" max="8451" width="45.125" style="100" customWidth="1"/>
    <col min="8452" max="8452" width="5" style="100" customWidth="1"/>
    <col min="8453" max="8453" width="18.25" style="100" customWidth="1"/>
    <col min="8454" max="8456" width="11" style="100"/>
    <col min="8457" max="8457" width="13.75" style="100" customWidth="1"/>
    <col min="8458" max="8704" width="11" style="100"/>
    <col min="8705" max="8705" width="2.375" style="100" customWidth="1"/>
    <col min="8706" max="8706" width="11" style="100"/>
    <col min="8707" max="8707" width="45.125" style="100" customWidth="1"/>
    <col min="8708" max="8708" width="5" style="100" customWidth="1"/>
    <col min="8709" max="8709" width="18.25" style="100" customWidth="1"/>
    <col min="8710" max="8712" width="11" style="100"/>
    <col min="8713" max="8713" width="13.75" style="100" customWidth="1"/>
    <col min="8714" max="8960" width="11" style="100"/>
    <col min="8961" max="8961" width="2.375" style="100" customWidth="1"/>
    <col min="8962" max="8962" width="11" style="100"/>
    <col min="8963" max="8963" width="45.125" style="100" customWidth="1"/>
    <col min="8964" max="8964" width="5" style="100" customWidth="1"/>
    <col min="8965" max="8965" width="18.25" style="100" customWidth="1"/>
    <col min="8966" max="8968" width="11" style="100"/>
    <col min="8969" max="8969" width="13.75" style="100" customWidth="1"/>
    <col min="8970" max="9216" width="11" style="100"/>
    <col min="9217" max="9217" width="2.375" style="100" customWidth="1"/>
    <col min="9218" max="9218" width="11" style="100"/>
    <col min="9219" max="9219" width="45.125" style="100" customWidth="1"/>
    <col min="9220" max="9220" width="5" style="100" customWidth="1"/>
    <col min="9221" max="9221" width="18.25" style="100" customWidth="1"/>
    <col min="9222" max="9224" width="11" style="100"/>
    <col min="9225" max="9225" width="13.75" style="100" customWidth="1"/>
    <col min="9226" max="9472" width="11" style="100"/>
    <col min="9473" max="9473" width="2.375" style="100" customWidth="1"/>
    <col min="9474" max="9474" width="11" style="100"/>
    <col min="9475" max="9475" width="45.125" style="100" customWidth="1"/>
    <col min="9476" max="9476" width="5" style="100" customWidth="1"/>
    <col min="9477" max="9477" width="18.25" style="100" customWidth="1"/>
    <col min="9478" max="9480" width="11" style="100"/>
    <col min="9481" max="9481" width="13.75" style="100" customWidth="1"/>
    <col min="9482" max="9728" width="11" style="100"/>
    <col min="9729" max="9729" width="2.375" style="100" customWidth="1"/>
    <col min="9730" max="9730" width="11" style="100"/>
    <col min="9731" max="9731" width="45.125" style="100" customWidth="1"/>
    <col min="9732" max="9732" width="5" style="100" customWidth="1"/>
    <col min="9733" max="9733" width="18.25" style="100" customWidth="1"/>
    <col min="9734" max="9736" width="11" style="100"/>
    <col min="9737" max="9737" width="13.75" style="100" customWidth="1"/>
    <col min="9738" max="9984" width="11" style="100"/>
    <col min="9985" max="9985" width="2.375" style="100" customWidth="1"/>
    <col min="9986" max="9986" width="11" style="100"/>
    <col min="9987" max="9987" width="45.125" style="100" customWidth="1"/>
    <col min="9988" max="9988" width="5" style="100" customWidth="1"/>
    <col min="9989" max="9989" width="18.25" style="100" customWidth="1"/>
    <col min="9990" max="9992" width="11" style="100"/>
    <col min="9993" max="9993" width="13.75" style="100" customWidth="1"/>
    <col min="9994" max="10240" width="11" style="100"/>
    <col min="10241" max="10241" width="2.375" style="100" customWidth="1"/>
    <col min="10242" max="10242" width="11" style="100"/>
    <col min="10243" max="10243" width="45.125" style="100" customWidth="1"/>
    <col min="10244" max="10244" width="5" style="100" customWidth="1"/>
    <col min="10245" max="10245" width="18.25" style="100" customWidth="1"/>
    <col min="10246" max="10248" width="11" style="100"/>
    <col min="10249" max="10249" width="13.75" style="100" customWidth="1"/>
    <col min="10250" max="10496" width="11" style="100"/>
    <col min="10497" max="10497" width="2.375" style="100" customWidth="1"/>
    <col min="10498" max="10498" width="11" style="100"/>
    <col min="10499" max="10499" width="45.125" style="100" customWidth="1"/>
    <col min="10500" max="10500" width="5" style="100" customWidth="1"/>
    <col min="10501" max="10501" width="18.25" style="100" customWidth="1"/>
    <col min="10502" max="10504" width="11" style="100"/>
    <col min="10505" max="10505" width="13.75" style="100" customWidth="1"/>
    <col min="10506" max="10752" width="11" style="100"/>
    <col min="10753" max="10753" width="2.375" style="100" customWidth="1"/>
    <col min="10754" max="10754" width="11" style="100"/>
    <col min="10755" max="10755" width="45.125" style="100" customWidth="1"/>
    <col min="10756" max="10756" width="5" style="100" customWidth="1"/>
    <col min="10757" max="10757" width="18.25" style="100" customWidth="1"/>
    <col min="10758" max="10760" width="11" style="100"/>
    <col min="10761" max="10761" width="13.75" style="100" customWidth="1"/>
    <col min="10762" max="11008" width="11" style="100"/>
    <col min="11009" max="11009" width="2.375" style="100" customWidth="1"/>
    <col min="11010" max="11010" width="11" style="100"/>
    <col min="11011" max="11011" width="45.125" style="100" customWidth="1"/>
    <col min="11012" max="11012" width="5" style="100" customWidth="1"/>
    <col min="11013" max="11013" width="18.25" style="100" customWidth="1"/>
    <col min="11014" max="11016" width="11" style="100"/>
    <col min="11017" max="11017" width="13.75" style="100" customWidth="1"/>
    <col min="11018" max="11264" width="11" style="100"/>
    <col min="11265" max="11265" width="2.375" style="100" customWidth="1"/>
    <col min="11266" max="11266" width="11" style="100"/>
    <col min="11267" max="11267" width="45.125" style="100" customWidth="1"/>
    <col min="11268" max="11268" width="5" style="100" customWidth="1"/>
    <col min="11269" max="11269" width="18.25" style="100" customWidth="1"/>
    <col min="11270" max="11272" width="11" style="100"/>
    <col min="11273" max="11273" width="13.75" style="100" customWidth="1"/>
    <col min="11274" max="11520" width="11" style="100"/>
    <col min="11521" max="11521" width="2.375" style="100" customWidth="1"/>
    <col min="11522" max="11522" width="11" style="100"/>
    <col min="11523" max="11523" width="45.125" style="100" customWidth="1"/>
    <col min="11524" max="11524" width="5" style="100" customWidth="1"/>
    <col min="11525" max="11525" width="18.25" style="100" customWidth="1"/>
    <col min="11526" max="11528" width="11" style="100"/>
    <col min="11529" max="11529" width="13.75" style="100" customWidth="1"/>
    <col min="11530" max="11776" width="11" style="100"/>
    <col min="11777" max="11777" width="2.375" style="100" customWidth="1"/>
    <col min="11778" max="11778" width="11" style="100"/>
    <col min="11779" max="11779" width="45.125" style="100" customWidth="1"/>
    <col min="11780" max="11780" width="5" style="100" customWidth="1"/>
    <col min="11781" max="11781" width="18.25" style="100" customWidth="1"/>
    <col min="11782" max="11784" width="11" style="100"/>
    <col min="11785" max="11785" width="13.75" style="100" customWidth="1"/>
    <col min="11786" max="12032" width="11" style="100"/>
    <col min="12033" max="12033" width="2.375" style="100" customWidth="1"/>
    <col min="12034" max="12034" width="11" style="100"/>
    <col min="12035" max="12035" width="45.125" style="100" customWidth="1"/>
    <col min="12036" max="12036" width="5" style="100" customWidth="1"/>
    <col min="12037" max="12037" width="18.25" style="100" customWidth="1"/>
    <col min="12038" max="12040" width="11" style="100"/>
    <col min="12041" max="12041" width="13.75" style="100" customWidth="1"/>
    <col min="12042" max="12288" width="11" style="100"/>
    <col min="12289" max="12289" width="2.375" style="100" customWidth="1"/>
    <col min="12290" max="12290" width="11" style="100"/>
    <col min="12291" max="12291" width="45.125" style="100" customWidth="1"/>
    <col min="12292" max="12292" width="5" style="100" customWidth="1"/>
    <col min="12293" max="12293" width="18.25" style="100" customWidth="1"/>
    <col min="12294" max="12296" width="11" style="100"/>
    <col min="12297" max="12297" width="13.75" style="100" customWidth="1"/>
    <col min="12298" max="12544" width="11" style="100"/>
    <col min="12545" max="12545" width="2.375" style="100" customWidth="1"/>
    <col min="12546" max="12546" width="11" style="100"/>
    <col min="12547" max="12547" width="45.125" style="100" customWidth="1"/>
    <col min="12548" max="12548" width="5" style="100" customWidth="1"/>
    <col min="12549" max="12549" width="18.25" style="100" customWidth="1"/>
    <col min="12550" max="12552" width="11" style="100"/>
    <col min="12553" max="12553" width="13.75" style="100" customWidth="1"/>
    <col min="12554" max="12800" width="11" style="100"/>
    <col min="12801" max="12801" width="2.375" style="100" customWidth="1"/>
    <col min="12802" max="12802" width="11" style="100"/>
    <col min="12803" max="12803" width="45.125" style="100" customWidth="1"/>
    <col min="12804" max="12804" width="5" style="100" customWidth="1"/>
    <col min="12805" max="12805" width="18.25" style="100" customWidth="1"/>
    <col min="12806" max="12808" width="11" style="100"/>
    <col min="12809" max="12809" width="13.75" style="100" customWidth="1"/>
    <col min="12810" max="13056" width="11" style="100"/>
    <col min="13057" max="13057" width="2.375" style="100" customWidth="1"/>
    <col min="13058" max="13058" width="11" style="100"/>
    <col min="13059" max="13059" width="45.125" style="100" customWidth="1"/>
    <col min="13060" max="13060" width="5" style="100" customWidth="1"/>
    <col min="13061" max="13061" width="18.25" style="100" customWidth="1"/>
    <col min="13062" max="13064" width="11" style="100"/>
    <col min="13065" max="13065" width="13.75" style="100" customWidth="1"/>
    <col min="13066" max="13312" width="11" style="100"/>
    <col min="13313" max="13313" width="2.375" style="100" customWidth="1"/>
    <col min="13314" max="13314" width="11" style="100"/>
    <col min="13315" max="13315" width="45.125" style="100" customWidth="1"/>
    <col min="13316" max="13316" width="5" style="100" customWidth="1"/>
    <col min="13317" max="13317" width="18.25" style="100" customWidth="1"/>
    <col min="13318" max="13320" width="11" style="100"/>
    <col min="13321" max="13321" width="13.75" style="100" customWidth="1"/>
    <col min="13322" max="13568" width="11" style="100"/>
    <col min="13569" max="13569" width="2.375" style="100" customWidth="1"/>
    <col min="13570" max="13570" width="11" style="100"/>
    <col min="13571" max="13571" width="45.125" style="100" customWidth="1"/>
    <col min="13572" max="13572" width="5" style="100" customWidth="1"/>
    <col min="13573" max="13573" width="18.25" style="100" customWidth="1"/>
    <col min="13574" max="13576" width="11" style="100"/>
    <col min="13577" max="13577" width="13.75" style="100" customWidth="1"/>
    <col min="13578" max="13824" width="11" style="100"/>
    <col min="13825" max="13825" width="2.375" style="100" customWidth="1"/>
    <col min="13826" max="13826" width="11" style="100"/>
    <col min="13827" max="13827" width="45.125" style="100" customWidth="1"/>
    <col min="13828" max="13828" width="5" style="100" customWidth="1"/>
    <col min="13829" max="13829" width="18.25" style="100" customWidth="1"/>
    <col min="13830" max="13832" width="11" style="100"/>
    <col min="13833" max="13833" width="13.75" style="100" customWidth="1"/>
    <col min="13834" max="14080" width="11" style="100"/>
    <col min="14081" max="14081" width="2.375" style="100" customWidth="1"/>
    <col min="14082" max="14082" width="11" style="100"/>
    <col min="14083" max="14083" width="45.125" style="100" customWidth="1"/>
    <col min="14084" max="14084" width="5" style="100" customWidth="1"/>
    <col min="14085" max="14085" width="18.25" style="100" customWidth="1"/>
    <col min="14086" max="14088" width="11" style="100"/>
    <col min="14089" max="14089" width="13.75" style="100" customWidth="1"/>
    <col min="14090" max="14336" width="11" style="100"/>
    <col min="14337" max="14337" width="2.375" style="100" customWidth="1"/>
    <col min="14338" max="14338" width="11" style="100"/>
    <col min="14339" max="14339" width="45.125" style="100" customWidth="1"/>
    <col min="14340" max="14340" width="5" style="100" customWidth="1"/>
    <col min="14341" max="14341" width="18.25" style="100" customWidth="1"/>
    <col min="14342" max="14344" width="11" style="100"/>
    <col min="14345" max="14345" width="13.75" style="100" customWidth="1"/>
    <col min="14346" max="14592" width="11" style="100"/>
    <col min="14593" max="14593" width="2.375" style="100" customWidth="1"/>
    <col min="14594" max="14594" width="11" style="100"/>
    <col min="14595" max="14595" width="45.125" style="100" customWidth="1"/>
    <col min="14596" max="14596" width="5" style="100" customWidth="1"/>
    <col min="14597" max="14597" width="18.25" style="100" customWidth="1"/>
    <col min="14598" max="14600" width="11" style="100"/>
    <col min="14601" max="14601" width="13.75" style="100" customWidth="1"/>
    <col min="14602" max="14848" width="11" style="100"/>
    <col min="14849" max="14849" width="2.375" style="100" customWidth="1"/>
    <col min="14850" max="14850" width="11" style="100"/>
    <col min="14851" max="14851" width="45.125" style="100" customWidth="1"/>
    <col min="14852" max="14852" width="5" style="100" customWidth="1"/>
    <col min="14853" max="14853" width="18.25" style="100" customWidth="1"/>
    <col min="14854" max="14856" width="11" style="100"/>
    <col min="14857" max="14857" width="13.75" style="100" customWidth="1"/>
    <col min="14858" max="15104" width="11" style="100"/>
    <col min="15105" max="15105" width="2.375" style="100" customWidth="1"/>
    <col min="15106" max="15106" width="11" style="100"/>
    <col min="15107" max="15107" width="45.125" style="100" customWidth="1"/>
    <col min="15108" max="15108" width="5" style="100" customWidth="1"/>
    <col min="15109" max="15109" width="18.25" style="100" customWidth="1"/>
    <col min="15110" max="15112" width="11" style="100"/>
    <col min="15113" max="15113" width="13.75" style="100" customWidth="1"/>
    <col min="15114" max="15360" width="11" style="100"/>
    <col min="15361" max="15361" width="2.375" style="100" customWidth="1"/>
    <col min="15362" max="15362" width="11" style="100"/>
    <col min="15363" max="15363" width="45.125" style="100" customWidth="1"/>
    <col min="15364" max="15364" width="5" style="100" customWidth="1"/>
    <col min="15365" max="15365" width="18.25" style="100" customWidth="1"/>
    <col min="15366" max="15368" width="11" style="100"/>
    <col min="15369" max="15369" width="13.75" style="100" customWidth="1"/>
    <col min="15370" max="15616" width="11" style="100"/>
    <col min="15617" max="15617" width="2.375" style="100" customWidth="1"/>
    <col min="15618" max="15618" width="11" style="100"/>
    <col min="15619" max="15619" width="45.125" style="100" customWidth="1"/>
    <col min="15620" max="15620" width="5" style="100" customWidth="1"/>
    <col min="15621" max="15621" width="18.25" style="100" customWidth="1"/>
    <col min="15622" max="15624" width="11" style="100"/>
    <col min="15625" max="15625" width="13.75" style="100" customWidth="1"/>
    <col min="15626" max="15872" width="11" style="100"/>
    <col min="15873" max="15873" width="2.375" style="100" customWidth="1"/>
    <col min="15874" max="15874" width="11" style="100"/>
    <col min="15875" max="15875" width="45.125" style="100" customWidth="1"/>
    <col min="15876" max="15876" width="5" style="100" customWidth="1"/>
    <col min="15877" max="15877" width="18.25" style="100" customWidth="1"/>
    <col min="15878" max="15880" width="11" style="100"/>
    <col min="15881" max="15881" width="13.75" style="100" customWidth="1"/>
    <col min="15882" max="16128" width="11" style="100"/>
    <col min="16129" max="16129" width="2.375" style="100" customWidth="1"/>
    <col min="16130" max="16130" width="11" style="100"/>
    <col min="16131" max="16131" width="45.125" style="100" customWidth="1"/>
    <col min="16132" max="16132" width="5" style="100" customWidth="1"/>
    <col min="16133" max="16133" width="18.25" style="100" customWidth="1"/>
    <col min="16134" max="16136" width="11" style="100"/>
    <col min="16137" max="16137" width="13.75" style="100" customWidth="1"/>
    <col min="16138" max="16384" width="11" style="100"/>
  </cols>
  <sheetData>
    <row r="1" spans="1:9" s="84" customFormat="1" ht="33.75" customHeight="1" x14ac:dyDescent="0.2">
      <c r="A1" s="199"/>
      <c r="B1" s="199"/>
      <c r="C1" s="199"/>
      <c r="D1" s="199"/>
      <c r="E1" s="200" t="s">
        <v>17</v>
      </c>
      <c r="F1" s="83"/>
      <c r="G1" s="83"/>
      <c r="I1" s="83"/>
    </row>
    <row r="2" spans="1:9" s="87" customFormat="1" ht="24.75" customHeight="1" x14ac:dyDescent="0.2">
      <c r="A2" s="85"/>
      <c r="B2" s="334"/>
      <c r="C2" s="86"/>
      <c r="D2" s="86"/>
      <c r="E2" s="337" t="s">
        <v>357</v>
      </c>
      <c r="G2" s="88"/>
      <c r="H2" s="89"/>
      <c r="I2" s="89"/>
    </row>
    <row r="3" spans="1:9" s="84" customFormat="1" ht="19.5" customHeight="1" x14ac:dyDescent="0.25">
      <c r="A3" s="90" t="s">
        <v>85</v>
      </c>
      <c r="D3" s="91"/>
      <c r="E3" s="338"/>
    </row>
    <row r="4" spans="1:9" s="87" customFormat="1" ht="19.5" customHeight="1" x14ac:dyDescent="0.2">
      <c r="A4" s="85"/>
      <c r="B4" s="334"/>
      <c r="C4" s="86"/>
      <c r="D4" s="86"/>
      <c r="E4" s="86"/>
      <c r="G4" s="88"/>
      <c r="H4" s="89"/>
      <c r="I4" s="89"/>
    </row>
    <row r="5" spans="1:9" s="87" customFormat="1" ht="29.25" customHeight="1" x14ac:dyDescent="0.2">
      <c r="A5" s="476" t="s">
        <v>358</v>
      </c>
      <c r="B5" s="477"/>
      <c r="C5" s="477"/>
      <c r="D5" s="477"/>
      <c r="E5" s="477"/>
      <c r="G5" s="88"/>
      <c r="H5" s="89"/>
      <c r="I5" s="89"/>
    </row>
    <row r="6" spans="1:9" s="87" customFormat="1" ht="12.75" customHeight="1" x14ac:dyDescent="0.2">
      <c r="A6" s="85"/>
      <c r="B6" s="334"/>
      <c r="C6" s="86"/>
      <c r="D6" s="86"/>
      <c r="E6" s="86"/>
      <c r="G6" s="88"/>
      <c r="H6" s="89"/>
      <c r="I6" s="89"/>
    </row>
    <row r="7" spans="1:9" s="88" customFormat="1" ht="12.75" customHeight="1" x14ac:dyDescent="0.2">
      <c r="A7" s="94"/>
      <c r="B7" s="475" t="s">
        <v>86</v>
      </c>
      <c r="C7" s="475"/>
      <c r="D7" s="475"/>
      <c r="E7" s="95"/>
      <c r="H7" s="89"/>
      <c r="I7" s="89"/>
    </row>
    <row r="8" spans="1:9" s="88" customFormat="1" ht="12.75" customHeight="1" x14ac:dyDescent="0.2">
      <c r="A8" s="94" t="s">
        <v>87</v>
      </c>
      <c r="B8" s="475" t="s">
        <v>88</v>
      </c>
      <c r="C8" s="475"/>
      <c r="D8" s="339"/>
      <c r="E8" s="95"/>
      <c r="H8" s="89"/>
      <c r="I8" s="89"/>
    </row>
    <row r="9" spans="1:9" s="88" customFormat="1" ht="12.75" customHeight="1" x14ac:dyDescent="0.2">
      <c r="A9" s="94"/>
      <c r="B9" s="478" t="s">
        <v>89</v>
      </c>
      <c r="C9" s="478"/>
      <c r="D9" s="339"/>
      <c r="E9" s="95"/>
      <c r="H9" s="89"/>
      <c r="I9" s="89"/>
    </row>
    <row r="10" spans="1:9" s="88" customFormat="1" ht="12.75" customHeight="1" x14ac:dyDescent="0.2">
      <c r="A10" s="94"/>
      <c r="B10" s="474" t="s">
        <v>90</v>
      </c>
      <c r="C10" s="474"/>
      <c r="D10" s="96"/>
      <c r="E10" s="95"/>
      <c r="G10" s="97"/>
      <c r="H10" s="75"/>
      <c r="I10" s="75"/>
    </row>
    <row r="11" spans="1:9" s="88" customFormat="1" ht="12.75" customHeight="1" x14ac:dyDescent="0.2">
      <c r="A11" s="94"/>
      <c r="B11" s="474" t="s">
        <v>91</v>
      </c>
      <c r="C11" s="475"/>
      <c r="D11" s="98"/>
      <c r="E11" s="95"/>
      <c r="G11" s="97"/>
      <c r="H11" s="92"/>
      <c r="I11" s="92"/>
    </row>
    <row r="12" spans="1:9" s="88" customFormat="1" ht="12.75" customHeight="1" x14ac:dyDescent="0.2">
      <c r="A12" s="94"/>
      <c r="B12" s="484" t="s">
        <v>92</v>
      </c>
      <c r="C12" s="484"/>
      <c r="D12" s="98"/>
      <c r="E12" s="95"/>
      <c r="G12" s="97"/>
    </row>
    <row r="13" spans="1:9" s="88" customFormat="1" ht="12.75" customHeight="1" x14ac:dyDescent="0.2">
      <c r="A13" s="94"/>
      <c r="B13" s="478" t="s">
        <v>93</v>
      </c>
      <c r="C13" s="478"/>
      <c r="D13" s="96"/>
      <c r="E13" s="95"/>
      <c r="G13" s="97"/>
    </row>
    <row r="14" spans="1:9" s="88" customFormat="1" ht="12.75" customHeight="1" x14ac:dyDescent="0.2">
      <c r="A14" s="94"/>
      <c r="B14" s="478" t="s">
        <v>94</v>
      </c>
      <c r="C14" s="478"/>
      <c r="D14" s="96"/>
      <c r="E14" s="95"/>
      <c r="G14" s="97"/>
    </row>
    <row r="15" spans="1:9" s="88" customFormat="1" ht="12.75" customHeight="1" x14ac:dyDescent="0.2">
      <c r="A15" s="94"/>
      <c r="B15" s="478" t="s">
        <v>95</v>
      </c>
      <c r="C15" s="478"/>
      <c r="D15" s="96"/>
      <c r="E15" s="95"/>
      <c r="G15" s="97"/>
    </row>
    <row r="16" spans="1:9" s="88" customFormat="1" ht="12.75" customHeight="1" x14ac:dyDescent="0.2">
      <c r="A16" s="94"/>
      <c r="B16" s="474" t="s">
        <v>96</v>
      </c>
      <c r="C16" s="475"/>
      <c r="D16" s="96"/>
      <c r="E16" s="95"/>
    </row>
    <row r="17" spans="1:9" s="88" customFormat="1" ht="12.75" customHeight="1" x14ac:dyDescent="0.2">
      <c r="A17" s="94"/>
      <c r="B17" s="474" t="s">
        <v>97</v>
      </c>
      <c r="C17" s="475"/>
      <c r="D17" s="98"/>
      <c r="E17" s="95"/>
      <c r="G17" s="87"/>
    </row>
    <row r="18" spans="1:9" s="88" customFormat="1" ht="12.75" customHeight="1" x14ac:dyDescent="0.2">
      <c r="A18" s="94"/>
      <c r="B18" s="340" t="s">
        <v>98</v>
      </c>
      <c r="C18" s="339"/>
      <c r="D18" s="98"/>
      <c r="E18" s="95"/>
      <c r="G18" s="87"/>
    </row>
    <row r="19" spans="1:9" s="88" customFormat="1" ht="12.75" customHeight="1" x14ac:dyDescent="0.2">
      <c r="A19" s="94"/>
      <c r="B19" s="478" t="s">
        <v>99</v>
      </c>
      <c r="C19" s="479"/>
      <c r="D19" s="98"/>
      <c r="E19" s="95"/>
      <c r="G19" s="87"/>
    </row>
    <row r="20" spans="1:9" s="88" customFormat="1" ht="12.75" customHeight="1" x14ac:dyDescent="0.2">
      <c r="A20" s="94"/>
      <c r="B20" s="480"/>
      <c r="C20" s="480"/>
      <c r="D20" s="96"/>
      <c r="E20" s="95"/>
      <c r="G20" s="87"/>
    </row>
    <row r="21" spans="1:9" s="87" customFormat="1" ht="13.5" customHeight="1" x14ac:dyDescent="0.2">
      <c r="A21" s="382" t="s">
        <v>359</v>
      </c>
      <c r="B21" s="481"/>
      <c r="C21" s="481"/>
      <c r="D21" s="481"/>
      <c r="E21" s="481"/>
    </row>
    <row r="22" spans="1:9" s="87" customFormat="1" ht="13.5" customHeight="1" x14ac:dyDescent="0.2">
      <c r="A22" s="334"/>
    </row>
    <row r="23" spans="1:9" s="87" customFormat="1" ht="12" customHeight="1" x14ac:dyDescent="0.2">
      <c r="A23" s="97" t="s">
        <v>100</v>
      </c>
      <c r="B23" s="341" t="s">
        <v>100</v>
      </c>
      <c r="C23" s="342"/>
      <c r="D23" s="97"/>
      <c r="E23" s="97"/>
      <c r="G23" s="100"/>
    </row>
    <row r="24" spans="1:9" s="88" customFormat="1" ht="12" customHeight="1" x14ac:dyDescent="0.2">
      <c r="A24" s="97" t="s">
        <v>90</v>
      </c>
      <c r="B24" s="341" t="s">
        <v>90</v>
      </c>
      <c r="C24" s="342"/>
      <c r="D24" s="97"/>
      <c r="E24" s="97"/>
      <c r="G24" s="100"/>
    </row>
    <row r="25" spans="1:9" s="88" customFormat="1" ht="12" customHeight="1" x14ac:dyDescent="0.2">
      <c r="A25" s="97" t="s">
        <v>91</v>
      </c>
      <c r="B25" s="341" t="s">
        <v>91</v>
      </c>
      <c r="C25" s="342"/>
      <c r="D25" s="97"/>
      <c r="E25" s="97"/>
      <c r="G25" s="100"/>
    </row>
    <row r="26" spans="1:9" s="87" customFormat="1" ht="12" customHeight="1" x14ac:dyDescent="0.2">
      <c r="A26" s="97" t="s">
        <v>101</v>
      </c>
      <c r="B26" s="341" t="s">
        <v>101</v>
      </c>
      <c r="C26" s="342"/>
      <c r="D26" s="97"/>
      <c r="E26" s="97"/>
      <c r="G26" s="100"/>
    </row>
    <row r="27" spans="1:9" s="87" customFormat="1" ht="12" customHeight="1" x14ac:dyDescent="0.2">
      <c r="A27" s="97" t="s">
        <v>92</v>
      </c>
      <c r="B27" s="341" t="s">
        <v>92</v>
      </c>
      <c r="C27" s="342"/>
      <c r="D27" s="97"/>
      <c r="E27" s="97"/>
      <c r="G27" s="343"/>
    </row>
    <row r="28" spans="1:9" ht="12" customHeight="1" x14ac:dyDescent="0.2">
      <c r="A28" s="97" t="s">
        <v>93</v>
      </c>
      <c r="B28" s="341" t="s">
        <v>93</v>
      </c>
      <c r="C28" s="342"/>
      <c r="D28" s="97"/>
      <c r="E28" s="97"/>
    </row>
    <row r="29" spans="1:9" s="87" customFormat="1" ht="12.75" customHeight="1" x14ac:dyDescent="0.2">
      <c r="A29" s="335"/>
      <c r="B29" s="335"/>
      <c r="C29" s="335"/>
      <c r="D29" s="334"/>
      <c r="E29" s="334"/>
      <c r="G29" s="92"/>
      <c r="H29" s="93"/>
      <c r="I29" s="93"/>
    </row>
    <row r="30" spans="1:9" ht="16.5" customHeight="1" x14ac:dyDescent="0.2">
      <c r="A30" s="482" t="s">
        <v>360</v>
      </c>
      <c r="B30" s="483"/>
      <c r="C30" s="483"/>
      <c r="D30" s="334"/>
      <c r="E30" s="334"/>
    </row>
    <row r="31" spans="1:9" ht="16.5" customHeight="1" x14ac:dyDescent="0.2">
      <c r="A31" s="344"/>
      <c r="B31" s="99"/>
      <c r="C31" s="99"/>
      <c r="D31" s="99"/>
      <c r="E31" s="99"/>
    </row>
  </sheetData>
  <mergeCells count="16">
    <mergeCell ref="B19:C19"/>
    <mergeCell ref="B20:C20"/>
    <mergeCell ref="A21:E21"/>
    <mergeCell ref="A30:C30"/>
    <mergeCell ref="B12:C12"/>
    <mergeCell ref="B13:C13"/>
    <mergeCell ref="B14:C14"/>
    <mergeCell ref="B15:C15"/>
    <mergeCell ref="B16:C16"/>
    <mergeCell ref="B17:C17"/>
    <mergeCell ref="B11:C11"/>
    <mergeCell ref="A5:E5"/>
    <mergeCell ref="B7:D7"/>
    <mergeCell ref="B8:C8"/>
    <mergeCell ref="B9:C9"/>
    <mergeCell ref="B10:C10"/>
  </mergeCells>
  <hyperlinks>
    <hyperlink ref="A23" r:id="rId1" tooltip="PDF-Datei öffnet in neuem Fenster." display="http://www.pub.arbeitsagentur.de/hst/services/statistik/interim/grundlagen/glossare/static/pdf/ast-glossar.pdf"/>
    <hyperlink ref="A24" r:id="rId2" tooltip="PDF-Datei öffnet in neuem Fenster." display="http://www.pub.arbeitsagentur.de/hst/services/statistik/interim/grundlagen/glossare/static/pdf/bb-glossar.pdf"/>
    <hyperlink ref="A25" r:id="rId3" tooltip="PDF-Datei öffnet in neuem Fenster." display="http://www.pub.arbeitsagentur.de/hst/services/statistik/interim/grundlagen/glossare/static/pdf/bst-glossar.pdf"/>
    <hyperlink ref="A26" r:id="rId4" tooltip="PDF-Datei öffnet in neuem Fenster." display="http://www.pub.arbeitsagentur.de/hst/services/statistik/interim/grundlagen/glossare/static/pdf/fst-glossar.pdf"/>
    <hyperlink ref="A27" r:id="rId5" tooltip="PDF-Datei öffnet in neuem Fenster." display="http://www.pub.arbeitsagentur.de/hst/services/statistik/interim/grundlagen/glossare/static/pdf/grundsicherung-glossar.pdf"/>
    <hyperlink ref="A28" r:id="rId6" tooltip="PDF-Datei öffnet in neuem Fenster." display="http://www.pub.arbeitsagentur.de/hst/services/statistik/interim/grundlagen/glossare/static/pdf/lst-glossar.pdf"/>
    <hyperlink ref="B10:C10" r:id="rId7" display="Ausbildungsstellenmarkt"/>
    <hyperlink ref="B11:C11" r:id="rId8" display="Beschäftigung"/>
    <hyperlink ref="B16:C16" r:id="rId9" display="Zeitreihen"/>
    <hyperlink ref="B17:C17" r:id="rId10" display="Eingliederungsbilanzen"/>
    <hyperlink ref="B7:D7" r:id="rId11" display="Arbeitsmarkt im Überblick"/>
    <hyperlink ref="B12:C12" r:id="rId12" display="Grundsicherung für Arbeitsuchende (SGB II)"/>
    <hyperlink ref="B13:C13" r:id="rId13" display="Leistungen SGB III"/>
    <hyperlink ref="B23" r:id="rId14"/>
    <hyperlink ref="B24" r:id="rId15"/>
    <hyperlink ref="B25" r:id="rId16"/>
    <hyperlink ref="B26" r:id="rId17"/>
    <hyperlink ref="B27" r:id="rId18"/>
    <hyperlink ref="B28" r:id="rId19"/>
    <hyperlink ref="B8" r:id="rId20" display="Arbeitslose und gemeldetes Stellenangebot"/>
    <hyperlink ref="B9:C9" r:id="rId21" display="Arbeitsmarktpolitische Maßnahmen"/>
    <hyperlink ref="B14:C14" r:id="rId22" display="Statistik nach Berufen"/>
    <hyperlink ref="B15:C15" r:id="rId23" display="Statistik nach Wirtschaftszweigen"/>
    <hyperlink ref="B19:C19" r:id="rId24" display="Kreisdaten"/>
    <hyperlink ref="B8:C8" r:id="rId25" display="Arbeitslose, Unterbeschäftigung und Arbeitsstellen"/>
    <hyperlink ref="B18" r:id="rId26"/>
    <hyperlink ref="A30" r:id="rId27" display="http://statistik.arbeitsagentur.de/Navigation/Statistik/Grundlagen/Methodische-Hinweise/Meth-Hinweise-Nav.html"/>
  </hyperlinks>
  <printOptions horizontalCentered="1"/>
  <pageMargins left="0.70866141732283472" right="0.39370078740157483" top="0.39370078740157483" bottom="0.59055118110236227" header="0.39370078740157483" footer="0.39370078740157483"/>
  <pageSetup paperSize="9" fitToWidth="0" orientation="portrait" r:id="rId28"/>
  <headerFooter alignWithMargins="0"/>
  <drawing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outlinePr summaryBelow="0"/>
  </sheetPr>
  <dimension ref="A1:L62"/>
  <sheetViews>
    <sheetView showGridLines="0" workbookViewId="0"/>
  </sheetViews>
  <sheetFormatPr baseColWidth="10" defaultColWidth="8" defaultRowHeight="12.75" x14ac:dyDescent="0.2"/>
  <cols>
    <col min="1" max="3" width="8" style="177"/>
    <col min="4" max="4" width="8.875" style="177" bestFit="1" customWidth="1"/>
    <col min="5" max="5" width="8.875" style="177" customWidth="1"/>
    <col min="6" max="16384" width="8" style="177"/>
  </cols>
  <sheetData>
    <row r="1" spans="1:12" ht="22.5" x14ac:dyDescent="0.2">
      <c r="A1" s="176" t="s">
        <v>175</v>
      </c>
    </row>
    <row r="3" spans="1:12" x14ac:dyDescent="0.2">
      <c r="A3" s="178" t="s">
        <v>116</v>
      </c>
    </row>
    <row r="4" spans="1:12" x14ac:dyDescent="0.2">
      <c r="A4" s="196" t="s">
        <v>309</v>
      </c>
    </row>
    <row r="6" spans="1:12" ht="12.75" customHeight="1" x14ac:dyDescent="0.2">
      <c r="A6" s="371" t="s">
        <v>164</v>
      </c>
      <c r="B6" s="372" t="s">
        <v>5</v>
      </c>
      <c r="C6" s="197" t="s">
        <v>111</v>
      </c>
      <c r="D6" s="370" t="s">
        <v>365</v>
      </c>
      <c r="E6" s="370"/>
      <c r="F6" s="370"/>
      <c r="G6" s="370"/>
      <c r="H6" s="370"/>
      <c r="I6" s="370"/>
      <c r="J6" s="370"/>
      <c r="K6" s="370"/>
      <c r="L6" s="370"/>
    </row>
    <row r="7" spans="1:12" ht="12.75" customHeight="1" x14ac:dyDescent="0.2">
      <c r="A7" s="371"/>
      <c r="B7" s="372"/>
      <c r="C7" s="198" t="s">
        <v>165</v>
      </c>
      <c r="D7" s="373" t="s">
        <v>166</v>
      </c>
      <c r="E7" s="373"/>
      <c r="F7" s="373"/>
      <c r="G7" s="373" t="s">
        <v>124</v>
      </c>
      <c r="H7" s="373"/>
      <c r="I7" s="373"/>
      <c r="J7" s="374" t="s">
        <v>364</v>
      </c>
      <c r="K7" s="374"/>
      <c r="L7" s="374"/>
    </row>
    <row r="8" spans="1:12" ht="21.75" x14ac:dyDescent="0.2">
      <c r="A8" s="371"/>
      <c r="B8" s="372"/>
      <c r="C8" s="198" t="s">
        <v>109</v>
      </c>
      <c r="D8" s="346" t="s">
        <v>103</v>
      </c>
      <c r="E8" s="346" t="s">
        <v>322</v>
      </c>
      <c r="F8" s="346" t="s">
        <v>123</v>
      </c>
      <c r="G8" s="346" t="s">
        <v>103</v>
      </c>
      <c r="H8" s="346" t="s">
        <v>322</v>
      </c>
      <c r="I8" s="346" t="s">
        <v>123</v>
      </c>
      <c r="J8" s="346" t="s">
        <v>103</v>
      </c>
      <c r="K8" s="346" t="s">
        <v>322</v>
      </c>
      <c r="L8" s="347" t="s">
        <v>123</v>
      </c>
    </row>
    <row r="9" spans="1:12" x14ac:dyDescent="0.2">
      <c r="A9" s="376" t="s">
        <v>166</v>
      </c>
      <c r="B9" s="375" t="s">
        <v>166</v>
      </c>
      <c r="C9" s="375"/>
      <c r="D9" s="187">
        <v>31848915</v>
      </c>
      <c r="E9" s="187">
        <v>704405</v>
      </c>
      <c r="F9" s="188">
        <v>2.2617308797</v>
      </c>
      <c r="G9" s="187">
        <v>343263</v>
      </c>
      <c r="H9" s="187">
        <v>38810</v>
      </c>
      <c r="I9" s="188">
        <v>12.7474519877</v>
      </c>
      <c r="J9" s="187">
        <v>44939</v>
      </c>
      <c r="K9" s="187">
        <v>5477</v>
      </c>
      <c r="L9" s="189">
        <v>13.879174902400001</v>
      </c>
    </row>
    <row r="10" spans="1:12" x14ac:dyDescent="0.2">
      <c r="A10" s="376"/>
      <c r="B10" s="375" t="s">
        <v>135</v>
      </c>
      <c r="C10" s="375"/>
      <c r="D10" s="187">
        <v>4783662</v>
      </c>
      <c r="E10" s="187">
        <v>194046</v>
      </c>
      <c r="F10" s="188">
        <v>4.2279354089999996</v>
      </c>
      <c r="G10" s="187">
        <v>164264</v>
      </c>
      <c r="H10" s="187">
        <v>16714</v>
      </c>
      <c r="I10" s="188">
        <v>11.3276855303</v>
      </c>
      <c r="J10" s="187">
        <v>15809</v>
      </c>
      <c r="K10" s="187">
        <v>2410</v>
      </c>
      <c r="L10" s="189">
        <v>17.986416896800002</v>
      </c>
    </row>
    <row r="11" spans="1:12" ht="12.75" customHeight="1" x14ac:dyDescent="0.2">
      <c r="A11" s="376"/>
      <c r="B11" s="375" t="s">
        <v>134</v>
      </c>
      <c r="C11" s="375"/>
      <c r="D11" s="187">
        <v>18751848</v>
      </c>
      <c r="E11" s="187">
        <v>268765</v>
      </c>
      <c r="F11" s="188">
        <v>1.4541134723</v>
      </c>
      <c r="G11" s="187">
        <v>152464</v>
      </c>
      <c r="H11" s="187">
        <v>19897</v>
      </c>
      <c r="I11" s="188">
        <v>15.0090143097</v>
      </c>
      <c r="J11" s="187">
        <v>22934</v>
      </c>
      <c r="K11" s="187">
        <v>2586</v>
      </c>
      <c r="L11" s="189">
        <v>12.7088657362</v>
      </c>
    </row>
    <row r="12" spans="1:12" ht="12.75" customHeight="1" x14ac:dyDescent="0.2">
      <c r="A12" s="376"/>
      <c r="B12" s="375" t="s">
        <v>133</v>
      </c>
      <c r="C12" s="375"/>
      <c r="D12" s="187">
        <v>4056448</v>
      </c>
      <c r="E12" s="187">
        <v>102539</v>
      </c>
      <c r="F12" s="188">
        <v>2.5933576114000001</v>
      </c>
      <c r="G12" s="187">
        <v>12836</v>
      </c>
      <c r="H12" s="187">
        <v>1119</v>
      </c>
      <c r="I12" s="188">
        <v>9.5502261670999999</v>
      </c>
      <c r="J12" s="187">
        <v>2503</v>
      </c>
      <c r="K12" s="187">
        <v>227</v>
      </c>
      <c r="L12" s="189">
        <v>9.9736379612999997</v>
      </c>
    </row>
    <row r="13" spans="1:12" x14ac:dyDescent="0.2">
      <c r="A13" s="376"/>
      <c r="B13" s="375" t="s">
        <v>132</v>
      </c>
      <c r="C13" s="375"/>
      <c r="D13" s="187">
        <v>4069947</v>
      </c>
      <c r="E13" s="187">
        <v>142282</v>
      </c>
      <c r="F13" s="188">
        <v>3.6225594596000001</v>
      </c>
      <c r="G13" s="187">
        <v>13499</v>
      </c>
      <c r="H13" s="187">
        <v>1075</v>
      </c>
      <c r="I13" s="188">
        <v>8.6526078557999995</v>
      </c>
      <c r="J13" s="187">
        <v>3672</v>
      </c>
      <c r="K13" s="187">
        <v>253</v>
      </c>
      <c r="L13" s="189">
        <v>7.3998245101000002</v>
      </c>
    </row>
    <row r="14" spans="1:12" ht="12.75" customHeight="1" x14ac:dyDescent="0.2">
      <c r="A14" s="376"/>
      <c r="B14" s="375" t="s">
        <v>176</v>
      </c>
      <c r="C14" s="375"/>
      <c r="D14" s="187">
        <v>187010</v>
      </c>
      <c r="E14" s="187">
        <v>-3227</v>
      </c>
      <c r="F14" s="188">
        <v>-1.6963051352</v>
      </c>
      <c r="G14" s="187">
        <v>200</v>
      </c>
      <c r="H14" s="187">
        <v>5</v>
      </c>
      <c r="I14" s="188">
        <v>2.5641025641000001</v>
      </c>
      <c r="J14" s="187">
        <v>21</v>
      </c>
      <c r="K14" s="187">
        <v>1</v>
      </c>
      <c r="L14" s="189">
        <v>5</v>
      </c>
    </row>
    <row r="15" spans="1:12" x14ac:dyDescent="0.2">
      <c r="A15" s="376" t="s">
        <v>167</v>
      </c>
      <c r="B15" s="375" t="s">
        <v>166</v>
      </c>
      <c r="C15" s="375"/>
      <c r="D15" s="187">
        <v>5374631</v>
      </c>
      <c r="E15" s="187">
        <v>140217</v>
      </c>
      <c r="F15" s="188">
        <v>2.6787525786000002</v>
      </c>
      <c r="G15" s="187">
        <v>53015</v>
      </c>
      <c r="H15" s="187">
        <v>4923</v>
      </c>
      <c r="I15" s="188">
        <v>10.236629792900001</v>
      </c>
      <c r="J15" s="187">
        <v>25410</v>
      </c>
      <c r="K15" s="187">
        <v>2931</v>
      </c>
      <c r="L15" s="189">
        <v>13.038836247200001</v>
      </c>
    </row>
    <row r="16" spans="1:12" ht="12.75" customHeight="1" x14ac:dyDescent="0.2">
      <c r="A16" s="376"/>
      <c r="B16" s="375" t="s">
        <v>135</v>
      </c>
      <c r="C16" s="375"/>
      <c r="D16" s="187">
        <v>790593</v>
      </c>
      <c r="E16" s="187">
        <v>34169</v>
      </c>
      <c r="F16" s="188">
        <v>4.5171755523000003</v>
      </c>
      <c r="G16" s="187">
        <v>24781</v>
      </c>
      <c r="H16" s="187">
        <v>1963</v>
      </c>
      <c r="I16" s="188">
        <v>8.6028573933000008</v>
      </c>
      <c r="J16" s="187">
        <v>9637</v>
      </c>
      <c r="K16" s="187">
        <v>1368</v>
      </c>
      <c r="L16" s="189">
        <v>16.543717499100001</v>
      </c>
    </row>
    <row r="17" spans="1:12" ht="12.75" customHeight="1" x14ac:dyDescent="0.2">
      <c r="A17" s="376"/>
      <c r="B17" s="375" t="s">
        <v>134</v>
      </c>
      <c r="C17" s="375"/>
      <c r="D17" s="187">
        <v>3109242</v>
      </c>
      <c r="E17" s="187">
        <v>53698</v>
      </c>
      <c r="F17" s="188">
        <v>1.7573957371</v>
      </c>
      <c r="G17" s="187">
        <v>24007</v>
      </c>
      <c r="H17" s="187">
        <v>2660</v>
      </c>
      <c r="I17" s="188">
        <v>12.4607673209</v>
      </c>
      <c r="J17" s="187">
        <v>13458</v>
      </c>
      <c r="K17" s="187">
        <v>1403</v>
      </c>
      <c r="L17" s="189">
        <v>11.638324346699999</v>
      </c>
    </row>
    <row r="18" spans="1:12" x14ac:dyDescent="0.2">
      <c r="A18" s="376"/>
      <c r="B18" s="375" t="s">
        <v>133</v>
      </c>
      <c r="C18" s="375"/>
      <c r="D18" s="187">
        <v>719686</v>
      </c>
      <c r="E18" s="187">
        <v>22458</v>
      </c>
      <c r="F18" s="188">
        <v>3.2210410368</v>
      </c>
      <c r="G18" s="187">
        <v>2137</v>
      </c>
      <c r="H18" s="187">
        <v>156</v>
      </c>
      <c r="I18" s="188">
        <v>7.8748107017000004</v>
      </c>
      <c r="J18" s="187">
        <v>1024</v>
      </c>
      <c r="K18" s="187">
        <v>79</v>
      </c>
      <c r="L18" s="189">
        <v>8.3597883597999996</v>
      </c>
    </row>
    <row r="19" spans="1:12" ht="12.75" customHeight="1" x14ac:dyDescent="0.2">
      <c r="A19" s="376"/>
      <c r="B19" s="375" t="s">
        <v>132</v>
      </c>
      <c r="C19" s="375"/>
      <c r="D19" s="187">
        <v>730972</v>
      </c>
      <c r="E19" s="187">
        <v>31295</v>
      </c>
      <c r="F19" s="188">
        <v>4.4727781533000002</v>
      </c>
      <c r="G19" s="187">
        <v>2064</v>
      </c>
      <c r="H19" s="187">
        <v>140</v>
      </c>
      <c r="I19" s="188">
        <v>7.2765072765000003</v>
      </c>
      <c r="J19" s="187">
        <v>1283</v>
      </c>
      <c r="K19" s="187">
        <v>78</v>
      </c>
      <c r="L19" s="189">
        <v>6.4730290455999997</v>
      </c>
    </row>
    <row r="20" spans="1:12" x14ac:dyDescent="0.2">
      <c r="A20" s="376"/>
      <c r="B20" s="375" t="s">
        <v>176</v>
      </c>
      <c r="C20" s="375"/>
      <c r="D20" s="187">
        <v>24138</v>
      </c>
      <c r="E20" s="187">
        <v>-1403</v>
      </c>
      <c r="F20" s="188">
        <v>-5.4931286950000002</v>
      </c>
      <c r="G20" s="187">
        <v>26</v>
      </c>
      <c r="H20" s="187">
        <v>4</v>
      </c>
      <c r="I20" s="188">
        <v>18.181818181800001</v>
      </c>
      <c r="J20" s="187">
        <v>8</v>
      </c>
      <c r="K20" s="187">
        <v>3</v>
      </c>
      <c r="L20" s="189">
        <v>60</v>
      </c>
    </row>
    <row r="21" spans="1:12" ht="12.75" customHeight="1" x14ac:dyDescent="0.2">
      <c r="A21" s="376" t="s">
        <v>120</v>
      </c>
      <c r="B21" s="375" t="s">
        <v>166</v>
      </c>
      <c r="C21" s="375"/>
      <c r="D21" s="187">
        <v>824252</v>
      </c>
      <c r="E21" s="187">
        <v>16935</v>
      </c>
      <c r="F21" s="188">
        <v>2.0976890119</v>
      </c>
      <c r="G21" s="187">
        <v>16617</v>
      </c>
      <c r="H21" s="187">
        <v>3046</v>
      </c>
      <c r="I21" s="188">
        <v>22.4449193132</v>
      </c>
      <c r="J21" s="187">
        <v>311</v>
      </c>
      <c r="K21" s="187">
        <v>22</v>
      </c>
      <c r="L21" s="189">
        <v>7.6124567473999996</v>
      </c>
    </row>
    <row r="22" spans="1:12" ht="12.75" customHeight="1" x14ac:dyDescent="0.2">
      <c r="A22" s="376"/>
      <c r="B22" s="375" t="s">
        <v>135</v>
      </c>
      <c r="C22" s="375"/>
      <c r="D22" s="187">
        <v>125781</v>
      </c>
      <c r="E22" s="187">
        <v>5522</v>
      </c>
      <c r="F22" s="188">
        <v>4.5917561264</v>
      </c>
      <c r="G22" s="187">
        <v>8613</v>
      </c>
      <c r="H22" s="187">
        <v>1236</v>
      </c>
      <c r="I22" s="188">
        <v>16.7547783652</v>
      </c>
      <c r="J22" s="187">
        <v>92</v>
      </c>
      <c r="K22" s="187">
        <v>4</v>
      </c>
      <c r="L22" s="189">
        <v>4.5454545455000002</v>
      </c>
    </row>
    <row r="23" spans="1:12" x14ac:dyDescent="0.2">
      <c r="A23" s="376"/>
      <c r="B23" s="375" t="s">
        <v>134</v>
      </c>
      <c r="C23" s="375"/>
      <c r="D23" s="187">
        <v>512318</v>
      </c>
      <c r="E23" s="187">
        <v>8158</v>
      </c>
      <c r="F23" s="188">
        <v>1.6181370992999999</v>
      </c>
      <c r="G23" s="187">
        <v>6530</v>
      </c>
      <c r="H23" s="187">
        <v>1633</v>
      </c>
      <c r="I23" s="188">
        <v>33.346947110499997</v>
      </c>
      <c r="J23" s="187">
        <v>136</v>
      </c>
      <c r="K23" s="187">
        <v>16</v>
      </c>
      <c r="L23" s="189">
        <v>13.333333333300001</v>
      </c>
    </row>
    <row r="24" spans="1:12" ht="12.75" customHeight="1" x14ac:dyDescent="0.2">
      <c r="A24" s="376"/>
      <c r="B24" s="375" t="s">
        <v>133</v>
      </c>
      <c r="C24" s="375"/>
      <c r="D24" s="187">
        <v>92359</v>
      </c>
      <c r="E24" s="187">
        <v>1363</v>
      </c>
      <c r="F24" s="188">
        <v>1.4978680382</v>
      </c>
      <c r="G24" s="187">
        <v>633</v>
      </c>
      <c r="H24" s="187">
        <v>84</v>
      </c>
      <c r="I24" s="188">
        <v>15.3005464481</v>
      </c>
      <c r="J24" s="187">
        <v>28</v>
      </c>
      <c r="K24" s="187">
        <v>-3</v>
      </c>
      <c r="L24" s="189">
        <v>-9.6774193547999996</v>
      </c>
    </row>
    <row r="25" spans="1:12" x14ac:dyDescent="0.2">
      <c r="A25" s="376"/>
      <c r="B25" s="375" t="s">
        <v>132</v>
      </c>
      <c r="C25" s="375"/>
      <c r="D25" s="187">
        <v>86497</v>
      </c>
      <c r="E25" s="187">
        <v>2032</v>
      </c>
      <c r="F25" s="188">
        <v>2.4057301840999998</v>
      </c>
      <c r="G25" s="187">
        <v>839</v>
      </c>
      <c r="H25" s="187">
        <v>93</v>
      </c>
      <c r="I25" s="188">
        <v>12.4664879357</v>
      </c>
      <c r="J25" s="187">
        <v>54</v>
      </c>
      <c r="K25" s="187">
        <v>5</v>
      </c>
      <c r="L25" s="189">
        <v>10.204081632699999</v>
      </c>
    </row>
    <row r="26" spans="1:12" ht="12.75" customHeight="1" x14ac:dyDescent="0.2">
      <c r="A26" s="376"/>
      <c r="B26" s="375" t="s">
        <v>176</v>
      </c>
      <c r="C26" s="375"/>
      <c r="D26" s="187">
        <v>7297</v>
      </c>
      <c r="E26" s="187">
        <v>-140</v>
      </c>
      <c r="F26" s="188">
        <v>-1.8824794944000001</v>
      </c>
      <c r="G26" s="187" t="s">
        <v>367</v>
      </c>
      <c r="H26" s="187">
        <v>0</v>
      </c>
      <c r="I26" s="188">
        <v>0</v>
      </c>
      <c r="J26" s="187" t="s">
        <v>367</v>
      </c>
      <c r="K26" s="187">
        <v>0</v>
      </c>
      <c r="L26" s="189">
        <v>0</v>
      </c>
    </row>
    <row r="27" spans="1:12" ht="12.75" customHeight="1" x14ac:dyDescent="0.2">
      <c r="A27" s="376" t="s">
        <v>168</v>
      </c>
      <c r="B27" s="375" t="s">
        <v>166</v>
      </c>
      <c r="C27" s="375"/>
      <c r="D27" s="187">
        <v>1568916</v>
      </c>
      <c r="E27" s="187">
        <v>26421</v>
      </c>
      <c r="F27" s="188">
        <v>1.7128742719000001</v>
      </c>
      <c r="G27" s="187">
        <v>12077</v>
      </c>
      <c r="H27" s="187">
        <v>2708</v>
      </c>
      <c r="I27" s="188">
        <v>28.9038317857</v>
      </c>
      <c r="J27" s="187">
        <v>6855</v>
      </c>
      <c r="K27" s="187">
        <v>1662</v>
      </c>
      <c r="L27" s="189">
        <v>32.004621606000001</v>
      </c>
    </row>
    <row r="28" spans="1:12" x14ac:dyDescent="0.2">
      <c r="A28" s="376"/>
      <c r="B28" s="375" t="s">
        <v>135</v>
      </c>
      <c r="C28" s="375"/>
      <c r="D28" s="187">
        <v>211176</v>
      </c>
      <c r="E28" s="187">
        <v>6752</v>
      </c>
      <c r="F28" s="188">
        <v>3.3029389895999999</v>
      </c>
      <c r="G28" s="187">
        <v>4955</v>
      </c>
      <c r="H28" s="187">
        <v>1029</v>
      </c>
      <c r="I28" s="188">
        <v>26.209882832400002</v>
      </c>
      <c r="J28" s="187">
        <v>2472</v>
      </c>
      <c r="K28" s="187">
        <v>747</v>
      </c>
      <c r="L28" s="189">
        <v>43.304347826099999</v>
      </c>
    </row>
    <row r="29" spans="1:12" ht="12.75" customHeight="1" x14ac:dyDescent="0.2">
      <c r="A29" s="376"/>
      <c r="B29" s="375" t="s">
        <v>134</v>
      </c>
      <c r="C29" s="375"/>
      <c r="D29" s="187">
        <v>949106</v>
      </c>
      <c r="E29" s="187">
        <v>10799</v>
      </c>
      <c r="F29" s="188">
        <v>1.1509026362999999</v>
      </c>
      <c r="G29" s="187">
        <v>6041</v>
      </c>
      <c r="H29" s="187">
        <v>1566</v>
      </c>
      <c r="I29" s="188">
        <v>34.994413407800003</v>
      </c>
      <c r="J29" s="187">
        <v>3505</v>
      </c>
      <c r="K29" s="187">
        <v>794</v>
      </c>
      <c r="L29" s="189">
        <v>29.288085577299999</v>
      </c>
    </row>
    <row r="30" spans="1:12" x14ac:dyDescent="0.2">
      <c r="A30" s="376"/>
      <c r="B30" s="375" t="s">
        <v>133</v>
      </c>
      <c r="C30" s="375"/>
      <c r="D30" s="187">
        <v>188427</v>
      </c>
      <c r="E30" s="187">
        <v>3120</v>
      </c>
      <c r="F30" s="188">
        <v>1.6836924671</v>
      </c>
      <c r="G30" s="187">
        <v>365</v>
      </c>
      <c r="H30" s="187">
        <v>47</v>
      </c>
      <c r="I30" s="188">
        <v>14.779874213799999</v>
      </c>
      <c r="J30" s="187">
        <v>247</v>
      </c>
      <c r="K30" s="187">
        <v>63</v>
      </c>
      <c r="L30" s="189">
        <v>34.239130434800003</v>
      </c>
    </row>
    <row r="31" spans="1:12" ht="12.75" customHeight="1" x14ac:dyDescent="0.2">
      <c r="A31" s="376"/>
      <c r="B31" s="375" t="s">
        <v>132</v>
      </c>
      <c r="C31" s="375"/>
      <c r="D31" s="187">
        <v>210332</v>
      </c>
      <c r="E31" s="187">
        <v>5571</v>
      </c>
      <c r="F31" s="188">
        <v>2.7207329521000001</v>
      </c>
      <c r="G31" s="187">
        <v>715</v>
      </c>
      <c r="H31" s="187">
        <v>66</v>
      </c>
      <c r="I31" s="188">
        <v>10.1694915254</v>
      </c>
      <c r="J31" s="187">
        <v>631</v>
      </c>
      <c r="K31" s="187">
        <v>58</v>
      </c>
      <c r="L31" s="189">
        <v>10.1221640489</v>
      </c>
    </row>
    <row r="32" spans="1:12" ht="12.75" customHeight="1" x14ac:dyDescent="0.2">
      <c r="A32" s="376"/>
      <c r="B32" s="375" t="s">
        <v>176</v>
      </c>
      <c r="C32" s="375"/>
      <c r="D32" s="187">
        <v>9875</v>
      </c>
      <c r="E32" s="187">
        <v>179</v>
      </c>
      <c r="F32" s="188">
        <v>1.8461221122</v>
      </c>
      <c r="G32" s="187" t="s">
        <v>367</v>
      </c>
      <c r="H32" s="187">
        <v>0</v>
      </c>
      <c r="I32" s="188">
        <v>0</v>
      </c>
      <c r="J32" s="191"/>
      <c r="K32" s="191"/>
      <c r="L32" s="190"/>
    </row>
    <row r="33" spans="1:12" x14ac:dyDescent="0.2">
      <c r="A33" s="376" t="s">
        <v>169</v>
      </c>
      <c r="B33" s="375" t="s">
        <v>166</v>
      </c>
      <c r="C33" s="375"/>
      <c r="D33" s="187">
        <v>114408</v>
      </c>
      <c r="E33" s="187">
        <v>1860</v>
      </c>
      <c r="F33" s="188">
        <v>1.652628212</v>
      </c>
      <c r="G33" s="187">
        <v>169</v>
      </c>
      <c r="H33" s="187">
        <v>21</v>
      </c>
      <c r="I33" s="188">
        <v>14.1891891892</v>
      </c>
      <c r="J33" s="187">
        <v>1540</v>
      </c>
      <c r="K33" s="187">
        <v>392</v>
      </c>
      <c r="L33" s="189">
        <v>34.146341463399999</v>
      </c>
    </row>
    <row r="34" spans="1:12" ht="12.75" customHeight="1" x14ac:dyDescent="0.2">
      <c r="A34" s="376"/>
      <c r="B34" s="375" t="s">
        <v>135</v>
      </c>
      <c r="C34" s="375"/>
      <c r="D34" s="187">
        <v>14377</v>
      </c>
      <c r="E34" s="187">
        <v>613</v>
      </c>
      <c r="F34" s="188">
        <v>4.4536471956000003</v>
      </c>
      <c r="G34" s="187">
        <v>58</v>
      </c>
      <c r="H34" s="187">
        <v>11</v>
      </c>
      <c r="I34" s="188">
        <v>23.404255319099999</v>
      </c>
      <c r="J34" s="187">
        <v>650</v>
      </c>
      <c r="K34" s="187">
        <v>140</v>
      </c>
      <c r="L34" s="189">
        <v>27.450980392200002</v>
      </c>
    </row>
    <row r="35" spans="1:12" x14ac:dyDescent="0.2">
      <c r="A35" s="376"/>
      <c r="B35" s="375" t="s">
        <v>134</v>
      </c>
      <c r="C35" s="375"/>
      <c r="D35" s="187">
        <v>75948</v>
      </c>
      <c r="E35" s="187">
        <v>985</v>
      </c>
      <c r="F35" s="188">
        <v>1.3139815641999999</v>
      </c>
      <c r="G35" s="187">
        <v>99</v>
      </c>
      <c r="H35" s="187">
        <v>14</v>
      </c>
      <c r="I35" s="188">
        <v>16.470588235299999</v>
      </c>
      <c r="J35" s="187">
        <v>789</v>
      </c>
      <c r="K35" s="187">
        <v>231</v>
      </c>
      <c r="L35" s="189">
        <v>41.397849462400004</v>
      </c>
    </row>
    <row r="36" spans="1:12" ht="12.75" customHeight="1" x14ac:dyDescent="0.2">
      <c r="A36" s="376"/>
      <c r="B36" s="375" t="s">
        <v>133</v>
      </c>
      <c r="C36" s="375"/>
      <c r="D36" s="187">
        <v>11943</v>
      </c>
      <c r="E36" s="187">
        <v>128</v>
      </c>
      <c r="F36" s="188">
        <v>1.0833685991999999</v>
      </c>
      <c r="G36" s="187">
        <v>5</v>
      </c>
      <c r="H36" s="187">
        <v>-2</v>
      </c>
      <c r="I36" s="188">
        <v>-28.571428571399998</v>
      </c>
      <c r="J36" s="187">
        <v>35</v>
      </c>
      <c r="K36" s="187">
        <v>17</v>
      </c>
      <c r="L36" s="189">
        <v>94.444444444400006</v>
      </c>
    </row>
    <row r="37" spans="1:12" ht="12.75" customHeight="1" x14ac:dyDescent="0.2">
      <c r="A37" s="376"/>
      <c r="B37" s="375" t="s">
        <v>132</v>
      </c>
      <c r="C37" s="375"/>
      <c r="D37" s="187">
        <v>10895</v>
      </c>
      <c r="E37" s="187">
        <v>109</v>
      </c>
      <c r="F37" s="188">
        <v>1.0105692563999999</v>
      </c>
      <c r="G37" s="187">
        <v>7</v>
      </c>
      <c r="H37" s="187">
        <v>-2</v>
      </c>
      <c r="I37" s="188">
        <v>-22.222222222199999</v>
      </c>
      <c r="J37" s="187">
        <v>66</v>
      </c>
      <c r="K37" s="187">
        <v>4</v>
      </c>
      <c r="L37" s="189">
        <v>6.4516129032</v>
      </c>
    </row>
    <row r="38" spans="1:12" x14ac:dyDescent="0.2">
      <c r="A38" s="376"/>
      <c r="B38" s="375" t="s">
        <v>176</v>
      </c>
      <c r="C38" s="375"/>
      <c r="D38" s="187">
        <v>1245</v>
      </c>
      <c r="E38" s="187">
        <v>25</v>
      </c>
      <c r="F38" s="188">
        <v>2.0491803278999998</v>
      </c>
      <c r="G38" s="191"/>
      <c r="H38" s="191"/>
      <c r="I38" s="191"/>
      <c r="J38" s="191"/>
      <c r="K38" s="191"/>
      <c r="L38" s="190"/>
    </row>
    <row r="39" spans="1:12" ht="12.75" customHeight="1" x14ac:dyDescent="0.2">
      <c r="A39" s="376" t="s">
        <v>170</v>
      </c>
      <c r="B39" s="375" t="s">
        <v>166</v>
      </c>
      <c r="C39" s="375"/>
      <c r="D39" s="187">
        <v>194875</v>
      </c>
      <c r="E39" s="187">
        <v>2699</v>
      </c>
      <c r="F39" s="188">
        <v>1.4044417617</v>
      </c>
      <c r="G39" s="187">
        <v>4906</v>
      </c>
      <c r="H39" s="187">
        <v>1247</v>
      </c>
      <c r="I39" s="188">
        <v>34.080349822400002</v>
      </c>
      <c r="J39" s="187">
        <v>823</v>
      </c>
      <c r="K39" s="187">
        <v>206</v>
      </c>
      <c r="L39" s="189">
        <v>33.3873581848</v>
      </c>
    </row>
    <row r="40" spans="1:12" x14ac:dyDescent="0.2">
      <c r="A40" s="376"/>
      <c r="B40" s="375" t="s">
        <v>135</v>
      </c>
      <c r="C40" s="375"/>
      <c r="D40" s="187">
        <v>28262</v>
      </c>
      <c r="E40" s="187">
        <v>1037</v>
      </c>
      <c r="F40" s="188">
        <v>3.8089990817000001</v>
      </c>
      <c r="G40" s="187">
        <v>2215</v>
      </c>
      <c r="H40" s="187">
        <v>651</v>
      </c>
      <c r="I40" s="188">
        <v>41.624040920699997</v>
      </c>
      <c r="J40" s="187">
        <v>231</v>
      </c>
      <c r="K40" s="187">
        <v>86</v>
      </c>
      <c r="L40" s="189">
        <v>59.310344827599998</v>
      </c>
    </row>
    <row r="41" spans="1:12" ht="12.75" customHeight="1" x14ac:dyDescent="0.2">
      <c r="A41" s="376"/>
      <c r="B41" s="375" t="s">
        <v>134</v>
      </c>
      <c r="C41" s="375"/>
      <c r="D41" s="187">
        <v>124684</v>
      </c>
      <c r="E41" s="187">
        <v>1071</v>
      </c>
      <c r="F41" s="188">
        <v>0.86641372670000005</v>
      </c>
      <c r="G41" s="187">
        <v>2267</v>
      </c>
      <c r="H41" s="187">
        <v>551</v>
      </c>
      <c r="I41" s="188">
        <v>32.109557109599997</v>
      </c>
      <c r="J41" s="187">
        <v>391</v>
      </c>
      <c r="K41" s="187">
        <v>90</v>
      </c>
      <c r="L41" s="189">
        <v>29.900332225900002</v>
      </c>
    </row>
    <row r="42" spans="1:12" ht="12.75" customHeight="1" x14ac:dyDescent="0.2">
      <c r="A42" s="376"/>
      <c r="B42" s="375" t="s">
        <v>133</v>
      </c>
      <c r="C42" s="375"/>
      <c r="D42" s="187">
        <v>19759</v>
      </c>
      <c r="E42" s="187">
        <v>303</v>
      </c>
      <c r="F42" s="188">
        <v>1.5573601974</v>
      </c>
      <c r="G42" s="187">
        <v>135</v>
      </c>
      <c r="H42" s="187">
        <v>15</v>
      </c>
      <c r="I42" s="188">
        <v>12.5</v>
      </c>
      <c r="J42" s="187">
        <v>60</v>
      </c>
      <c r="K42" s="187">
        <v>21</v>
      </c>
      <c r="L42" s="189">
        <v>53.846153846199996</v>
      </c>
    </row>
    <row r="43" spans="1:12" x14ac:dyDescent="0.2">
      <c r="A43" s="376"/>
      <c r="B43" s="375" t="s">
        <v>132</v>
      </c>
      <c r="C43" s="375"/>
      <c r="D43" s="187">
        <v>20432</v>
      </c>
      <c r="E43" s="187">
        <v>245</v>
      </c>
      <c r="F43" s="188">
        <v>1.2136523505000001</v>
      </c>
      <c r="G43" s="187">
        <v>289</v>
      </c>
      <c r="H43" s="187">
        <v>30</v>
      </c>
      <c r="I43" s="188">
        <v>11.583011582999999</v>
      </c>
      <c r="J43" s="187">
        <v>141</v>
      </c>
      <c r="K43" s="187">
        <v>9</v>
      </c>
      <c r="L43" s="189">
        <v>6.8181818182000002</v>
      </c>
    </row>
    <row r="44" spans="1:12" ht="12.75" customHeight="1" x14ac:dyDescent="0.2">
      <c r="A44" s="376"/>
      <c r="B44" s="375" t="s">
        <v>176</v>
      </c>
      <c r="C44" s="375"/>
      <c r="D44" s="187">
        <v>1738</v>
      </c>
      <c r="E44" s="187">
        <v>43</v>
      </c>
      <c r="F44" s="188">
        <v>2.5368731563</v>
      </c>
      <c r="G44" s="191"/>
      <c r="H44" s="191"/>
      <c r="I44" s="191"/>
      <c r="J44" s="191"/>
      <c r="K44" s="191"/>
      <c r="L44" s="190"/>
    </row>
    <row r="45" spans="1:12" x14ac:dyDescent="0.2">
      <c r="A45" s="376" t="s">
        <v>171</v>
      </c>
      <c r="B45" s="375" t="s">
        <v>166</v>
      </c>
      <c r="C45" s="375"/>
      <c r="D45" s="187">
        <v>76901</v>
      </c>
      <c r="E45" s="187">
        <v>948</v>
      </c>
      <c r="F45" s="188">
        <v>1.2481402973</v>
      </c>
      <c r="G45" s="187">
        <v>207</v>
      </c>
      <c r="H45" s="187">
        <v>44</v>
      </c>
      <c r="I45" s="188">
        <v>26.9938650307</v>
      </c>
      <c r="J45" s="187">
        <v>924</v>
      </c>
      <c r="K45" s="187">
        <v>214</v>
      </c>
      <c r="L45" s="189">
        <v>30.140845070400001</v>
      </c>
    </row>
    <row r="46" spans="1:12" ht="12.75" customHeight="1" x14ac:dyDescent="0.2">
      <c r="A46" s="376"/>
      <c r="B46" s="375" t="s">
        <v>135</v>
      </c>
      <c r="C46" s="375"/>
      <c r="D46" s="187">
        <v>9298</v>
      </c>
      <c r="E46" s="187">
        <v>374</v>
      </c>
      <c r="F46" s="188">
        <v>4.1909457642000003</v>
      </c>
      <c r="G46" s="187">
        <v>59</v>
      </c>
      <c r="H46" s="187">
        <v>9</v>
      </c>
      <c r="I46" s="188">
        <v>18</v>
      </c>
      <c r="J46" s="187">
        <v>304</v>
      </c>
      <c r="K46" s="187">
        <v>69</v>
      </c>
      <c r="L46" s="189">
        <v>29.361702127699999</v>
      </c>
    </row>
    <row r="47" spans="1:12" ht="12.75" customHeight="1" x14ac:dyDescent="0.2">
      <c r="A47" s="376"/>
      <c r="B47" s="375" t="s">
        <v>134</v>
      </c>
      <c r="C47" s="375"/>
      <c r="D47" s="187">
        <v>50645</v>
      </c>
      <c r="E47" s="187">
        <v>431</v>
      </c>
      <c r="F47" s="188">
        <v>0.8583263632</v>
      </c>
      <c r="G47" s="187">
        <v>117</v>
      </c>
      <c r="H47" s="187">
        <v>28</v>
      </c>
      <c r="I47" s="188">
        <v>31.460674157300001</v>
      </c>
      <c r="J47" s="187">
        <v>491</v>
      </c>
      <c r="K47" s="187">
        <v>131</v>
      </c>
      <c r="L47" s="189">
        <v>36.388888888899999</v>
      </c>
    </row>
    <row r="48" spans="1:12" x14ac:dyDescent="0.2">
      <c r="A48" s="376"/>
      <c r="B48" s="375" t="s">
        <v>133</v>
      </c>
      <c r="C48" s="375"/>
      <c r="D48" s="187">
        <v>8443</v>
      </c>
      <c r="E48" s="187">
        <v>68</v>
      </c>
      <c r="F48" s="188">
        <v>0.81194029850000005</v>
      </c>
      <c r="G48" s="187">
        <v>11</v>
      </c>
      <c r="H48" s="187">
        <v>2</v>
      </c>
      <c r="I48" s="188">
        <v>22.222222222199999</v>
      </c>
      <c r="J48" s="187">
        <v>42</v>
      </c>
      <c r="K48" s="187">
        <v>9</v>
      </c>
      <c r="L48" s="189">
        <v>27.272727272699999</v>
      </c>
    </row>
    <row r="49" spans="1:12" ht="12.75" customHeight="1" x14ac:dyDescent="0.2">
      <c r="A49" s="376"/>
      <c r="B49" s="375" t="s">
        <v>132</v>
      </c>
      <c r="C49" s="375"/>
      <c r="D49" s="187">
        <v>8119</v>
      </c>
      <c r="E49" s="187">
        <v>64</v>
      </c>
      <c r="F49" s="188">
        <v>0.79453755429999995</v>
      </c>
      <c r="G49" s="187">
        <v>20</v>
      </c>
      <c r="H49" s="187">
        <v>5</v>
      </c>
      <c r="I49" s="188">
        <v>33.333333333299997</v>
      </c>
      <c r="J49" s="187">
        <v>87</v>
      </c>
      <c r="K49" s="187">
        <v>5</v>
      </c>
      <c r="L49" s="189">
        <v>6.0975609756000004</v>
      </c>
    </row>
    <row r="50" spans="1:12" x14ac:dyDescent="0.2">
      <c r="A50" s="376"/>
      <c r="B50" s="375" t="s">
        <v>176</v>
      </c>
      <c r="C50" s="375"/>
      <c r="D50" s="187">
        <v>396</v>
      </c>
      <c r="E50" s="187">
        <v>11</v>
      </c>
      <c r="F50" s="188">
        <v>2.8571428570999999</v>
      </c>
      <c r="G50" s="191"/>
      <c r="H50" s="191"/>
      <c r="I50" s="191"/>
      <c r="J50" s="191"/>
      <c r="K50" s="191"/>
      <c r="L50" s="190"/>
    </row>
    <row r="51" spans="1:12" ht="12.75" customHeight="1" x14ac:dyDescent="0.2">
      <c r="A51" s="376" t="s">
        <v>172</v>
      </c>
      <c r="B51" s="375" t="s">
        <v>166</v>
      </c>
      <c r="C51" s="375"/>
      <c r="D51" s="187">
        <v>79973</v>
      </c>
      <c r="E51" s="187">
        <v>650</v>
      </c>
      <c r="F51" s="188">
        <v>0.81943446419999999</v>
      </c>
      <c r="G51" s="187">
        <v>161</v>
      </c>
      <c r="H51" s="187">
        <v>59</v>
      </c>
      <c r="I51" s="188">
        <v>57.8431372549</v>
      </c>
      <c r="J51" s="187">
        <v>1206</v>
      </c>
      <c r="K51" s="187">
        <v>320</v>
      </c>
      <c r="L51" s="189">
        <v>36.117381489800003</v>
      </c>
    </row>
    <row r="52" spans="1:12" ht="12.75" customHeight="1" x14ac:dyDescent="0.2">
      <c r="A52" s="376"/>
      <c r="B52" s="375" t="s">
        <v>135</v>
      </c>
      <c r="C52" s="375"/>
      <c r="D52" s="187">
        <v>11821</v>
      </c>
      <c r="E52" s="187">
        <v>365</v>
      </c>
      <c r="F52" s="188">
        <v>3.1861033519999999</v>
      </c>
      <c r="G52" s="187">
        <v>51</v>
      </c>
      <c r="H52" s="187">
        <v>27</v>
      </c>
      <c r="I52" s="188">
        <v>112.5</v>
      </c>
      <c r="J52" s="187">
        <v>534</v>
      </c>
      <c r="K52" s="187">
        <v>170</v>
      </c>
      <c r="L52" s="189">
        <v>46.703296703299998</v>
      </c>
    </row>
    <row r="53" spans="1:12" x14ac:dyDescent="0.2">
      <c r="A53" s="376"/>
      <c r="B53" s="375" t="s">
        <v>134</v>
      </c>
      <c r="C53" s="375"/>
      <c r="D53" s="187">
        <v>50893</v>
      </c>
      <c r="E53" s="187">
        <v>120</v>
      </c>
      <c r="F53" s="188">
        <v>0.2363460895</v>
      </c>
      <c r="G53" s="187">
        <v>93</v>
      </c>
      <c r="H53" s="187">
        <v>31</v>
      </c>
      <c r="I53" s="188">
        <v>50</v>
      </c>
      <c r="J53" s="187">
        <v>587</v>
      </c>
      <c r="K53" s="187">
        <v>136</v>
      </c>
      <c r="L53" s="189">
        <v>30.155210643</v>
      </c>
    </row>
    <row r="54" spans="1:12" x14ac:dyDescent="0.2">
      <c r="A54" s="376"/>
      <c r="B54" s="375" t="s">
        <v>133</v>
      </c>
      <c r="C54" s="375"/>
      <c r="D54" s="187">
        <v>8386</v>
      </c>
      <c r="E54" s="187">
        <v>56</v>
      </c>
      <c r="F54" s="188">
        <v>0.67226890760000002</v>
      </c>
      <c r="G54" s="187">
        <v>3</v>
      </c>
      <c r="H54" s="187">
        <v>1</v>
      </c>
      <c r="I54" s="188">
        <v>50</v>
      </c>
      <c r="J54" s="187">
        <v>31</v>
      </c>
      <c r="K54" s="187">
        <v>11</v>
      </c>
      <c r="L54" s="189">
        <v>55</v>
      </c>
    </row>
    <row r="55" spans="1:12" x14ac:dyDescent="0.2">
      <c r="A55" s="376"/>
      <c r="B55" s="375" t="s">
        <v>132</v>
      </c>
      <c r="C55" s="375"/>
      <c r="D55" s="187">
        <v>8174</v>
      </c>
      <c r="E55" s="187">
        <v>73</v>
      </c>
      <c r="F55" s="188">
        <v>0.90112331810000001</v>
      </c>
      <c r="G55" s="187">
        <v>14</v>
      </c>
      <c r="H55" s="187">
        <v>0</v>
      </c>
      <c r="I55" s="188">
        <v>0</v>
      </c>
      <c r="J55" s="187">
        <v>54</v>
      </c>
      <c r="K55" s="187">
        <v>3</v>
      </c>
      <c r="L55" s="189">
        <v>5.8823529411999997</v>
      </c>
    </row>
    <row r="56" spans="1:12" x14ac:dyDescent="0.2">
      <c r="A56" s="376"/>
      <c r="B56" s="375" t="s">
        <v>176</v>
      </c>
      <c r="C56" s="375"/>
      <c r="D56" s="187">
        <v>699</v>
      </c>
      <c r="E56" s="187">
        <v>36</v>
      </c>
      <c r="F56" s="188">
        <v>5.4298642533999999</v>
      </c>
      <c r="G56" s="191"/>
      <c r="H56" s="191"/>
      <c r="I56" s="191"/>
      <c r="J56" s="191"/>
      <c r="K56" s="191"/>
      <c r="L56" s="190"/>
    </row>
    <row r="57" spans="1:12" x14ac:dyDescent="0.2">
      <c r="A57" s="376" t="s">
        <v>173</v>
      </c>
      <c r="B57" s="375" t="s">
        <v>166</v>
      </c>
      <c r="C57" s="375"/>
      <c r="D57" s="187">
        <v>110613</v>
      </c>
      <c r="E57" s="187">
        <v>330</v>
      </c>
      <c r="F57" s="188">
        <v>0.2992301624</v>
      </c>
      <c r="G57" s="187">
        <v>343</v>
      </c>
      <c r="H57" s="187">
        <v>83</v>
      </c>
      <c r="I57" s="188">
        <v>31.923076923099998</v>
      </c>
      <c r="J57" s="187">
        <v>307</v>
      </c>
      <c r="K57" s="187">
        <v>107</v>
      </c>
      <c r="L57" s="189">
        <v>53.5</v>
      </c>
    </row>
    <row r="58" spans="1:12" x14ac:dyDescent="0.2">
      <c r="A58" s="376"/>
      <c r="B58" s="375" t="s">
        <v>135</v>
      </c>
      <c r="C58" s="375"/>
      <c r="D58" s="187">
        <v>15383</v>
      </c>
      <c r="E58" s="187">
        <v>353</v>
      </c>
      <c r="F58" s="188">
        <v>2.3486360612000001</v>
      </c>
      <c r="G58" s="187">
        <v>78</v>
      </c>
      <c r="H58" s="187">
        <v>17</v>
      </c>
      <c r="I58" s="188">
        <v>27.868852458999999</v>
      </c>
      <c r="J58" s="187">
        <v>134</v>
      </c>
      <c r="K58" s="187">
        <v>65</v>
      </c>
      <c r="L58" s="189">
        <v>94.202898550699999</v>
      </c>
    </row>
    <row r="59" spans="1:12" x14ac:dyDescent="0.2">
      <c r="A59" s="376"/>
      <c r="B59" s="375" t="s">
        <v>134</v>
      </c>
      <c r="C59" s="375"/>
      <c r="D59" s="187">
        <v>71397</v>
      </c>
      <c r="E59" s="187">
        <v>-82</v>
      </c>
      <c r="F59" s="188">
        <v>-0.1147190084</v>
      </c>
      <c r="G59" s="187">
        <v>229</v>
      </c>
      <c r="H59" s="187">
        <v>61</v>
      </c>
      <c r="I59" s="188">
        <v>36.3095238095</v>
      </c>
      <c r="J59" s="187">
        <v>126</v>
      </c>
      <c r="K59" s="187">
        <v>34</v>
      </c>
      <c r="L59" s="189">
        <v>36.956521739099998</v>
      </c>
    </row>
    <row r="60" spans="1:12" x14ac:dyDescent="0.2">
      <c r="A60" s="376"/>
      <c r="B60" s="375" t="s">
        <v>133</v>
      </c>
      <c r="C60" s="375"/>
      <c r="D60" s="187">
        <v>11125</v>
      </c>
      <c r="E60" s="187">
        <v>-49</v>
      </c>
      <c r="F60" s="188">
        <v>-0.43851798819999999</v>
      </c>
      <c r="G60" s="187">
        <v>15</v>
      </c>
      <c r="H60" s="187">
        <v>3</v>
      </c>
      <c r="I60" s="188">
        <v>25</v>
      </c>
      <c r="J60" s="187">
        <v>8</v>
      </c>
      <c r="K60" s="187">
        <v>3</v>
      </c>
      <c r="L60" s="189">
        <v>60</v>
      </c>
    </row>
    <row r="61" spans="1:12" x14ac:dyDescent="0.2">
      <c r="A61" s="376"/>
      <c r="B61" s="375" t="s">
        <v>132</v>
      </c>
      <c r="C61" s="375"/>
      <c r="D61" s="187">
        <v>12121</v>
      </c>
      <c r="E61" s="187">
        <v>116</v>
      </c>
      <c r="F61" s="188">
        <v>0.96626405660000003</v>
      </c>
      <c r="G61" s="187">
        <v>20</v>
      </c>
      <c r="H61" s="187">
        <v>2</v>
      </c>
      <c r="I61" s="188">
        <v>11.1111111111</v>
      </c>
      <c r="J61" s="187">
        <v>39</v>
      </c>
      <c r="K61" s="187">
        <v>5</v>
      </c>
      <c r="L61" s="189">
        <v>14.7058823529</v>
      </c>
    </row>
    <row r="62" spans="1:12" x14ac:dyDescent="0.2">
      <c r="A62" s="376"/>
      <c r="B62" s="375" t="s">
        <v>176</v>
      </c>
      <c r="C62" s="375"/>
      <c r="D62" s="187">
        <v>587</v>
      </c>
      <c r="E62" s="187">
        <v>-8</v>
      </c>
      <c r="F62" s="188">
        <v>-1.3445378151</v>
      </c>
      <c r="G62" s="187" t="s">
        <v>367</v>
      </c>
      <c r="H62" s="187">
        <v>0</v>
      </c>
      <c r="I62" s="188">
        <v>0</v>
      </c>
      <c r="J62" s="191"/>
      <c r="K62" s="191"/>
      <c r="L62" s="190"/>
    </row>
  </sheetData>
  <mergeCells count="69">
    <mergeCell ref="A57:A62"/>
    <mergeCell ref="B57:C57"/>
    <mergeCell ref="B58:C58"/>
    <mergeCell ref="B59:C59"/>
    <mergeCell ref="B60:C60"/>
    <mergeCell ref="B61:C61"/>
    <mergeCell ref="B62:C62"/>
    <mergeCell ref="A6:A8"/>
    <mergeCell ref="B6:B8"/>
    <mergeCell ref="A9:A14"/>
    <mergeCell ref="A15:A20"/>
    <mergeCell ref="D7:F7"/>
    <mergeCell ref="B13:C13"/>
    <mergeCell ref="B14:C14"/>
    <mergeCell ref="B15:C15"/>
    <mergeCell ref="B16:C16"/>
    <mergeCell ref="B10:C10"/>
    <mergeCell ref="B11:C11"/>
    <mergeCell ref="B12:C12"/>
    <mergeCell ref="B19:C19"/>
    <mergeCell ref="B20:C20"/>
    <mergeCell ref="D6:L6"/>
    <mergeCell ref="J7:L7"/>
    <mergeCell ref="B17:C17"/>
    <mergeCell ref="B18:C18"/>
    <mergeCell ref="B9:C9"/>
    <mergeCell ref="G7:I7"/>
    <mergeCell ref="B22:C22"/>
    <mergeCell ref="B23:C23"/>
    <mergeCell ref="A21:A26"/>
    <mergeCell ref="B24:C24"/>
    <mergeCell ref="B25:C25"/>
    <mergeCell ref="B26:C26"/>
    <mergeCell ref="B21:C21"/>
    <mergeCell ref="B27:C27"/>
    <mergeCell ref="B28:C28"/>
    <mergeCell ref="A27:A32"/>
    <mergeCell ref="B29:C29"/>
    <mergeCell ref="B30:C30"/>
    <mergeCell ref="B31:C31"/>
    <mergeCell ref="B32:C32"/>
    <mergeCell ref="B33:C33"/>
    <mergeCell ref="A33:A38"/>
    <mergeCell ref="B34:C34"/>
    <mergeCell ref="B35:C35"/>
    <mergeCell ref="B36:C36"/>
    <mergeCell ref="B37:C37"/>
    <mergeCell ref="B38:C38"/>
    <mergeCell ref="A39:A44"/>
    <mergeCell ref="B44:C44"/>
    <mergeCell ref="B45:C45"/>
    <mergeCell ref="B46:C46"/>
    <mergeCell ref="B47:C47"/>
    <mergeCell ref="B39:C39"/>
    <mergeCell ref="B40:C40"/>
    <mergeCell ref="B41:C41"/>
    <mergeCell ref="B42:C42"/>
    <mergeCell ref="B43:C43"/>
    <mergeCell ref="B48:C48"/>
    <mergeCell ref="A45:A50"/>
    <mergeCell ref="B49:C49"/>
    <mergeCell ref="B50:C50"/>
    <mergeCell ref="B51:C51"/>
    <mergeCell ref="B52:C52"/>
    <mergeCell ref="B53:C53"/>
    <mergeCell ref="A51:A56"/>
    <mergeCell ref="B54:C54"/>
    <mergeCell ref="B55:C55"/>
    <mergeCell ref="B56:C5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20"/>
  <sheetViews>
    <sheetView showGridLines="0" workbookViewId="0"/>
  </sheetViews>
  <sheetFormatPr baseColWidth="10" defaultRowHeight="14.25" x14ac:dyDescent="0.2"/>
  <cols>
    <col min="2" max="2" width="17.875" customWidth="1"/>
    <col min="3" max="3" width="22.75" customWidth="1"/>
    <col min="7" max="7" width="15.375" customWidth="1"/>
    <col min="9" max="9" width="15.875" customWidth="1"/>
  </cols>
  <sheetData>
    <row r="1" spans="1:12" x14ac:dyDescent="0.2">
      <c r="C1" s="268" t="s">
        <v>318</v>
      </c>
      <c r="D1">
        <v>4</v>
      </c>
      <c r="F1" s="268" t="s">
        <v>319</v>
      </c>
      <c r="G1" t="str">
        <f>VLOOKUP($D$1,$A$10:$D$19,2,FALSE)</f>
        <v>Sachsen</v>
      </c>
      <c r="H1" s="268" t="s">
        <v>320</v>
      </c>
      <c r="I1" t="str">
        <f>VLOOKUP($D$1,$A$10:$D$19,3,FALSE)</f>
        <v>968 RD Sachsen</v>
      </c>
      <c r="K1" s="268" t="s">
        <v>330</v>
      </c>
      <c r="L1" t="str">
        <f>Roh_Alo!$D$16</f>
        <v>Juni 2017</v>
      </c>
    </row>
    <row r="8" spans="1:12" x14ac:dyDescent="0.2">
      <c r="C8" s="181"/>
      <c r="D8" s="181"/>
    </row>
    <row r="9" spans="1:12" x14ac:dyDescent="0.2">
      <c r="A9" s="184"/>
      <c r="B9" s="184" t="s">
        <v>313</v>
      </c>
      <c r="C9" s="269" t="s">
        <v>312</v>
      </c>
      <c r="D9" s="269"/>
    </row>
    <row r="10" spans="1:12" x14ac:dyDescent="0.2">
      <c r="A10" s="184">
        <v>1</v>
      </c>
      <c r="B10" s="252" t="s">
        <v>2</v>
      </c>
      <c r="C10" s="270" t="s">
        <v>166</v>
      </c>
      <c r="D10" s="270"/>
    </row>
    <row r="11" spans="1:12" x14ac:dyDescent="0.2">
      <c r="A11" s="184">
        <v>2</v>
      </c>
      <c r="B11" s="253" t="s">
        <v>10</v>
      </c>
      <c r="C11" s="270" t="s">
        <v>167</v>
      </c>
      <c r="D11" s="270"/>
    </row>
    <row r="12" spans="1:12" x14ac:dyDescent="0.2">
      <c r="A12" s="184">
        <v>3</v>
      </c>
      <c r="B12" s="253" t="s">
        <v>11</v>
      </c>
      <c r="C12" s="270" t="s">
        <v>120</v>
      </c>
      <c r="D12" s="270"/>
    </row>
    <row r="13" spans="1:12" x14ac:dyDescent="0.2">
      <c r="A13" s="184">
        <v>4</v>
      </c>
      <c r="B13" s="253" t="s">
        <v>12</v>
      </c>
      <c r="C13" s="270" t="s">
        <v>168</v>
      </c>
      <c r="D13" s="270"/>
    </row>
    <row r="14" spans="1:12" ht="11.25" customHeight="1" x14ac:dyDescent="0.2">
      <c r="A14" s="184">
        <v>5</v>
      </c>
      <c r="B14" s="253" t="s">
        <v>108</v>
      </c>
      <c r="C14" s="270" t="s">
        <v>169</v>
      </c>
      <c r="D14" s="270"/>
    </row>
    <row r="15" spans="1:12" x14ac:dyDescent="0.2">
      <c r="A15" s="184">
        <v>6</v>
      </c>
      <c r="B15" s="253" t="s">
        <v>13</v>
      </c>
      <c r="C15" s="270" t="s">
        <v>170</v>
      </c>
      <c r="D15" s="270"/>
    </row>
    <row r="16" spans="1:12" x14ac:dyDescent="0.2">
      <c r="A16" s="184">
        <v>7</v>
      </c>
      <c r="B16" s="253" t="s">
        <v>14</v>
      </c>
      <c r="C16" s="270" t="s">
        <v>171</v>
      </c>
      <c r="D16" s="270"/>
    </row>
    <row r="17" spans="1:4" x14ac:dyDescent="0.2">
      <c r="A17" s="184">
        <v>8</v>
      </c>
      <c r="B17" s="253" t="s">
        <v>15</v>
      </c>
      <c r="C17" s="270" t="s">
        <v>172</v>
      </c>
      <c r="D17" s="270"/>
    </row>
    <row r="18" spans="1:4" x14ac:dyDescent="0.2">
      <c r="A18" s="184">
        <v>9</v>
      </c>
      <c r="B18" s="253" t="s">
        <v>16</v>
      </c>
      <c r="C18" s="270" t="s">
        <v>173</v>
      </c>
      <c r="D18" s="270"/>
    </row>
    <row r="19" spans="1:4" x14ac:dyDescent="0.2">
      <c r="A19" s="184"/>
      <c r="B19" s="184"/>
      <c r="C19" s="269"/>
      <c r="D19" s="269"/>
    </row>
    <row r="20" spans="1:4" x14ac:dyDescent="0.2">
      <c r="C20" s="181"/>
      <c r="D20" s="181"/>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F59"/>
  <sheetViews>
    <sheetView showGridLines="0" tabSelected="1" zoomScaleNormal="100" zoomScaleSheetLayoutView="100" workbookViewId="0">
      <selection activeCell="C7" sqref="C7:F7"/>
    </sheetView>
  </sheetViews>
  <sheetFormatPr baseColWidth="10" defaultColWidth="8.625" defaultRowHeight="16.5" customHeight="1" x14ac:dyDescent="0.2"/>
  <cols>
    <col min="1" max="1" width="6.5" style="55" customWidth="1"/>
    <col min="2" max="2" width="14.125" style="55" customWidth="1"/>
    <col min="3" max="3" width="42.375" style="55" customWidth="1"/>
    <col min="4" max="5" width="5" style="55" customWidth="1"/>
    <col min="6" max="6" width="10.625" style="55" customWidth="1"/>
    <col min="7" max="256" width="8.625" style="55"/>
    <col min="257" max="257" width="6.5" style="55" customWidth="1"/>
    <col min="258" max="258" width="14.125" style="55" customWidth="1"/>
    <col min="259" max="259" width="42.375" style="55" customWidth="1"/>
    <col min="260" max="261" width="5" style="55" customWidth="1"/>
    <col min="262" max="262" width="10.625" style="55" customWidth="1"/>
    <col min="263" max="512" width="8.625" style="55"/>
    <col min="513" max="513" width="6.5" style="55" customWidth="1"/>
    <col min="514" max="514" width="14.125" style="55" customWidth="1"/>
    <col min="515" max="515" width="42.375" style="55" customWidth="1"/>
    <col min="516" max="517" width="5" style="55" customWidth="1"/>
    <col min="518" max="518" width="10.625" style="55" customWidth="1"/>
    <col min="519" max="768" width="8.625" style="55"/>
    <col min="769" max="769" width="6.5" style="55" customWidth="1"/>
    <col min="770" max="770" width="14.125" style="55" customWidth="1"/>
    <col min="771" max="771" width="42.375" style="55" customWidth="1"/>
    <col min="772" max="773" width="5" style="55" customWidth="1"/>
    <col min="774" max="774" width="10.625" style="55" customWidth="1"/>
    <col min="775" max="1024" width="8.625" style="55"/>
    <col min="1025" max="1025" width="6.5" style="55" customWidth="1"/>
    <col min="1026" max="1026" width="14.125" style="55" customWidth="1"/>
    <col min="1027" max="1027" width="42.375" style="55" customWidth="1"/>
    <col min="1028" max="1029" width="5" style="55" customWidth="1"/>
    <col min="1030" max="1030" width="10.625" style="55" customWidth="1"/>
    <col min="1031" max="1280" width="8.625" style="55"/>
    <col min="1281" max="1281" width="6.5" style="55" customWidth="1"/>
    <col min="1282" max="1282" width="14.125" style="55" customWidth="1"/>
    <col min="1283" max="1283" width="42.375" style="55" customWidth="1"/>
    <col min="1284" max="1285" width="5" style="55" customWidth="1"/>
    <col min="1286" max="1286" width="10.625" style="55" customWidth="1"/>
    <col min="1287" max="1536" width="8.625" style="55"/>
    <col min="1537" max="1537" width="6.5" style="55" customWidth="1"/>
    <col min="1538" max="1538" width="14.125" style="55" customWidth="1"/>
    <col min="1539" max="1539" width="42.375" style="55" customWidth="1"/>
    <col min="1540" max="1541" width="5" style="55" customWidth="1"/>
    <col min="1542" max="1542" width="10.625" style="55" customWidth="1"/>
    <col min="1543" max="1792" width="8.625" style="55"/>
    <col min="1793" max="1793" width="6.5" style="55" customWidth="1"/>
    <col min="1794" max="1794" width="14.125" style="55" customWidth="1"/>
    <col min="1795" max="1795" width="42.375" style="55" customWidth="1"/>
    <col min="1796" max="1797" width="5" style="55" customWidth="1"/>
    <col min="1798" max="1798" width="10.625" style="55" customWidth="1"/>
    <col min="1799" max="2048" width="8.625" style="55"/>
    <col min="2049" max="2049" width="6.5" style="55" customWidth="1"/>
    <col min="2050" max="2050" width="14.125" style="55" customWidth="1"/>
    <col min="2051" max="2051" width="42.375" style="55" customWidth="1"/>
    <col min="2052" max="2053" width="5" style="55" customWidth="1"/>
    <col min="2054" max="2054" width="10.625" style="55" customWidth="1"/>
    <col min="2055" max="2304" width="8.625" style="55"/>
    <col min="2305" max="2305" width="6.5" style="55" customWidth="1"/>
    <col min="2306" max="2306" width="14.125" style="55" customWidth="1"/>
    <col min="2307" max="2307" width="42.375" style="55" customWidth="1"/>
    <col min="2308" max="2309" width="5" style="55" customWidth="1"/>
    <col min="2310" max="2310" width="10.625" style="55" customWidth="1"/>
    <col min="2311" max="2560" width="8.625" style="55"/>
    <col min="2561" max="2561" width="6.5" style="55" customWidth="1"/>
    <col min="2562" max="2562" width="14.125" style="55" customWidth="1"/>
    <col min="2563" max="2563" width="42.375" style="55" customWidth="1"/>
    <col min="2564" max="2565" width="5" style="55" customWidth="1"/>
    <col min="2566" max="2566" width="10.625" style="55" customWidth="1"/>
    <col min="2567" max="2816" width="8.625" style="55"/>
    <col min="2817" max="2817" width="6.5" style="55" customWidth="1"/>
    <col min="2818" max="2818" width="14.125" style="55" customWidth="1"/>
    <col min="2819" max="2819" width="42.375" style="55" customWidth="1"/>
    <col min="2820" max="2821" width="5" style="55" customWidth="1"/>
    <col min="2822" max="2822" width="10.625" style="55" customWidth="1"/>
    <col min="2823" max="3072" width="8.625" style="55"/>
    <col min="3073" max="3073" width="6.5" style="55" customWidth="1"/>
    <col min="3074" max="3074" width="14.125" style="55" customWidth="1"/>
    <col min="3075" max="3075" width="42.375" style="55" customWidth="1"/>
    <col min="3076" max="3077" width="5" style="55" customWidth="1"/>
    <col min="3078" max="3078" width="10.625" style="55" customWidth="1"/>
    <col min="3079" max="3328" width="8.625" style="55"/>
    <col min="3329" max="3329" width="6.5" style="55" customWidth="1"/>
    <col min="3330" max="3330" width="14.125" style="55" customWidth="1"/>
    <col min="3331" max="3331" width="42.375" style="55" customWidth="1"/>
    <col min="3332" max="3333" width="5" style="55" customWidth="1"/>
    <col min="3334" max="3334" width="10.625" style="55" customWidth="1"/>
    <col min="3335" max="3584" width="8.625" style="55"/>
    <col min="3585" max="3585" width="6.5" style="55" customWidth="1"/>
    <col min="3586" max="3586" width="14.125" style="55" customWidth="1"/>
    <col min="3587" max="3587" width="42.375" style="55" customWidth="1"/>
    <col min="3588" max="3589" width="5" style="55" customWidth="1"/>
    <col min="3590" max="3590" width="10.625" style="55" customWidth="1"/>
    <col min="3591" max="3840" width="8.625" style="55"/>
    <col min="3841" max="3841" width="6.5" style="55" customWidth="1"/>
    <col min="3842" max="3842" width="14.125" style="55" customWidth="1"/>
    <col min="3843" max="3843" width="42.375" style="55" customWidth="1"/>
    <col min="3844" max="3845" width="5" style="55" customWidth="1"/>
    <col min="3846" max="3846" width="10.625" style="55" customWidth="1"/>
    <col min="3847" max="4096" width="8.625" style="55"/>
    <col min="4097" max="4097" width="6.5" style="55" customWidth="1"/>
    <col min="4098" max="4098" width="14.125" style="55" customWidth="1"/>
    <col min="4099" max="4099" width="42.375" style="55" customWidth="1"/>
    <col min="4100" max="4101" width="5" style="55" customWidth="1"/>
    <col min="4102" max="4102" width="10.625" style="55" customWidth="1"/>
    <col min="4103" max="4352" width="8.625" style="55"/>
    <col min="4353" max="4353" width="6.5" style="55" customWidth="1"/>
    <col min="4354" max="4354" width="14.125" style="55" customWidth="1"/>
    <col min="4355" max="4355" width="42.375" style="55" customWidth="1"/>
    <col min="4356" max="4357" width="5" style="55" customWidth="1"/>
    <col min="4358" max="4358" width="10.625" style="55" customWidth="1"/>
    <col min="4359" max="4608" width="8.625" style="55"/>
    <col min="4609" max="4609" width="6.5" style="55" customWidth="1"/>
    <col min="4610" max="4610" width="14.125" style="55" customWidth="1"/>
    <col min="4611" max="4611" width="42.375" style="55" customWidth="1"/>
    <col min="4612" max="4613" width="5" style="55" customWidth="1"/>
    <col min="4614" max="4614" width="10.625" style="55" customWidth="1"/>
    <col min="4615" max="4864" width="8.625" style="55"/>
    <col min="4865" max="4865" width="6.5" style="55" customWidth="1"/>
    <col min="4866" max="4866" width="14.125" style="55" customWidth="1"/>
    <col min="4867" max="4867" width="42.375" style="55" customWidth="1"/>
    <col min="4868" max="4869" width="5" style="55" customWidth="1"/>
    <col min="4870" max="4870" width="10.625" style="55" customWidth="1"/>
    <col min="4871" max="5120" width="8.625" style="55"/>
    <col min="5121" max="5121" width="6.5" style="55" customWidth="1"/>
    <col min="5122" max="5122" width="14.125" style="55" customWidth="1"/>
    <col min="5123" max="5123" width="42.375" style="55" customWidth="1"/>
    <col min="5124" max="5125" width="5" style="55" customWidth="1"/>
    <col min="5126" max="5126" width="10.625" style="55" customWidth="1"/>
    <col min="5127" max="5376" width="8.625" style="55"/>
    <col min="5377" max="5377" width="6.5" style="55" customWidth="1"/>
    <col min="5378" max="5378" width="14.125" style="55" customWidth="1"/>
    <col min="5379" max="5379" width="42.375" style="55" customWidth="1"/>
    <col min="5380" max="5381" width="5" style="55" customWidth="1"/>
    <col min="5382" max="5382" width="10.625" style="55" customWidth="1"/>
    <col min="5383" max="5632" width="8.625" style="55"/>
    <col min="5633" max="5633" width="6.5" style="55" customWidth="1"/>
    <col min="5634" max="5634" width="14.125" style="55" customWidth="1"/>
    <col min="5635" max="5635" width="42.375" style="55" customWidth="1"/>
    <col min="5636" max="5637" width="5" style="55" customWidth="1"/>
    <col min="5638" max="5638" width="10.625" style="55" customWidth="1"/>
    <col min="5639" max="5888" width="8.625" style="55"/>
    <col min="5889" max="5889" width="6.5" style="55" customWidth="1"/>
    <col min="5890" max="5890" width="14.125" style="55" customWidth="1"/>
    <col min="5891" max="5891" width="42.375" style="55" customWidth="1"/>
    <col min="5892" max="5893" width="5" style="55" customWidth="1"/>
    <col min="5894" max="5894" width="10.625" style="55" customWidth="1"/>
    <col min="5895" max="6144" width="8.625" style="55"/>
    <col min="6145" max="6145" width="6.5" style="55" customWidth="1"/>
    <col min="6146" max="6146" width="14.125" style="55" customWidth="1"/>
    <col min="6147" max="6147" width="42.375" style="55" customWidth="1"/>
    <col min="6148" max="6149" width="5" style="55" customWidth="1"/>
    <col min="6150" max="6150" width="10.625" style="55" customWidth="1"/>
    <col min="6151" max="6400" width="8.625" style="55"/>
    <col min="6401" max="6401" width="6.5" style="55" customWidth="1"/>
    <col min="6402" max="6402" width="14.125" style="55" customWidth="1"/>
    <col min="6403" max="6403" width="42.375" style="55" customWidth="1"/>
    <col min="6404" max="6405" width="5" style="55" customWidth="1"/>
    <col min="6406" max="6406" width="10.625" style="55" customWidth="1"/>
    <col min="6407" max="6656" width="8.625" style="55"/>
    <col min="6657" max="6657" width="6.5" style="55" customWidth="1"/>
    <col min="6658" max="6658" width="14.125" style="55" customWidth="1"/>
    <col min="6659" max="6659" width="42.375" style="55" customWidth="1"/>
    <col min="6660" max="6661" width="5" style="55" customWidth="1"/>
    <col min="6662" max="6662" width="10.625" style="55" customWidth="1"/>
    <col min="6663" max="6912" width="8.625" style="55"/>
    <col min="6913" max="6913" width="6.5" style="55" customWidth="1"/>
    <col min="6914" max="6914" width="14.125" style="55" customWidth="1"/>
    <col min="6915" max="6915" width="42.375" style="55" customWidth="1"/>
    <col min="6916" max="6917" width="5" style="55" customWidth="1"/>
    <col min="6918" max="6918" width="10.625" style="55" customWidth="1"/>
    <col min="6919" max="7168" width="8.625" style="55"/>
    <col min="7169" max="7169" width="6.5" style="55" customWidth="1"/>
    <col min="7170" max="7170" width="14.125" style="55" customWidth="1"/>
    <col min="7171" max="7171" width="42.375" style="55" customWidth="1"/>
    <col min="7172" max="7173" width="5" style="55" customWidth="1"/>
    <col min="7174" max="7174" width="10.625" style="55" customWidth="1"/>
    <col min="7175" max="7424" width="8.625" style="55"/>
    <col min="7425" max="7425" width="6.5" style="55" customWidth="1"/>
    <col min="7426" max="7426" width="14.125" style="55" customWidth="1"/>
    <col min="7427" max="7427" width="42.375" style="55" customWidth="1"/>
    <col min="7428" max="7429" width="5" style="55" customWidth="1"/>
    <col min="7430" max="7430" width="10.625" style="55" customWidth="1"/>
    <col min="7431" max="7680" width="8.625" style="55"/>
    <col min="7681" max="7681" width="6.5" style="55" customWidth="1"/>
    <col min="7682" max="7682" width="14.125" style="55" customWidth="1"/>
    <col min="7683" max="7683" width="42.375" style="55" customWidth="1"/>
    <col min="7684" max="7685" width="5" style="55" customWidth="1"/>
    <col min="7686" max="7686" width="10.625" style="55" customWidth="1"/>
    <col min="7687" max="7936" width="8.625" style="55"/>
    <col min="7937" max="7937" width="6.5" style="55" customWidth="1"/>
    <col min="7938" max="7938" width="14.125" style="55" customWidth="1"/>
    <col min="7939" max="7939" width="42.375" style="55" customWidth="1"/>
    <col min="7940" max="7941" width="5" style="55" customWidth="1"/>
    <col min="7942" max="7942" width="10.625" style="55" customWidth="1"/>
    <col min="7943" max="8192" width="8.625" style="55"/>
    <col min="8193" max="8193" width="6.5" style="55" customWidth="1"/>
    <col min="8194" max="8194" width="14.125" style="55" customWidth="1"/>
    <col min="8195" max="8195" width="42.375" style="55" customWidth="1"/>
    <col min="8196" max="8197" width="5" style="55" customWidth="1"/>
    <col min="8198" max="8198" width="10.625" style="55" customWidth="1"/>
    <col min="8199" max="8448" width="8.625" style="55"/>
    <col min="8449" max="8449" width="6.5" style="55" customWidth="1"/>
    <col min="8450" max="8450" width="14.125" style="55" customWidth="1"/>
    <col min="8451" max="8451" width="42.375" style="55" customWidth="1"/>
    <col min="8452" max="8453" width="5" style="55" customWidth="1"/>
    <col min="8454" max="8454" width="10.625" style="55" customWidth="1"/>
    <col min="8455" max="8704" width="8.625" style="55"/>
    <col min="8705" max="8705" width="6.5" style="55" customWidth="1"/>
    <col min="8706" max="8706" width="14.125" style="55" customWidth="1"/>
    <col min="8707" max="8707" width="42.375" style="55" customWidth="1"/>
    <col min="8708" max="8709" width="5" style="55" customWidth="1"/>
    <col min="8710" max="8710" width="10.625" style="55" customWidth="1"/>
    <col min="8711" max="8960" width="8.625" style="55"/>
    <col min="8961" max="8961" width="6.5" style="55" customWidth="1"/>
    <col min="8962" max="8962" width="14.125" style="55" customWidth="1"/>
    <col min="8963" max="8963" width="42.375" style="55" customWidth="1"/>
    <col min="8964" max="8965" width="5" style="55" customWidth="1"/>
    <col min="8966" max="8966" width="10.625" style="55" customWidth="1"/>
    <col min="8967" max="9216" width="8.625" style="55"/>
    <col min="9217" max="9217" width="6.5" style="55" customWidth="1"/>
    <col min="9218" max="9218" width="14.125" style="55" customWidth="1"/>
    <col min="9219" max="9219" width="42.375" style="55" customWidth="1"/>
    <col min="9220" max="9221" width="5" style="55" customWidth="1"/>
    <col min="9222" max="9222" width="10.625" style="55" customWidth="1"/>
    <col min="9223" max="9472" width="8.625" style="55"/>
    <col min="9473" max="9473" width="6.5" style="55" customWidth="1"/>
    <col min="9474" max="9474" width="14.125" style="55" customWidth="1"/>
    <col min="9475" max="9475" width="42.375" style="55" customWidth="1"/>
    <col min="9476" max="9477" width="5" style="55" customWidth="1"/>
    <col min="9478" max="9478" width="10.625" style="55" customWidth="1"/>
    <col min="9479" max="9728" width="8.625" style="55"/>
    <col min="9729" max="9729" width="6.5" style="55" customWidth="1"/>
    <col min="9730" max="9730" width="14.125" style="55" customWidth="1"/>
    <col min="9731" max="9731" width="42.375" style="55" customWidth="1"/>
    <col min="9732" max="9733" width="5" style="55" customWidth="1"/>
    <col min="9734" max="9734" width="10.625" style="55" customWidth="1"/>
    <col min="9735" max="9984" width="8.625" style="55"/>
    <col min="9985" max="9985" width="6.5" style="55" customWidth="1"/>
    <col min="9986" max="9986" width="14.125" style="55" customWidth="1"/>
    <col min="9987" max="9987" width="42.375" style="55" customWidth="1"/>
    <col min="9988" max="9989" width="5" style="55" customWidth="1"/>
    <col min="9990" max="9990" width="10.625" style="55" customWidth="1"/>
    <col min="9991" max="10240" width="8.625" style="55"/>
    <col min="10241" max="10241" width="6.5" style="55" customWidth="1"/>
    <col min="10242" max="10242" width="14.125" style="55" customWidth="1"/>
    <col min="10243" max="10243" width="42.375" style="55" customWidth="1"/>
    <col min="10244" max="10245" width="5" style="55" customWidth="1"/>
    <col min="10246" max="10246" width="10.625" style="55" customWidth="1"/>
    <col min="10247" max="10496" width="8.625" style="55"/>
    <col min="10497" max="10497" width="6.5" style="55" customWidth="1"/>
    <col min="10498" max="10498" width="14.125" style="55" customWidth="1"/>
    <col min="10499" max="10499" width="42.375" style="55" customWidth="1"/>
    <col min="10500" max="10501" width="5" style="55" customWidth="1"/>
    <col min="10502" max="10502" width="10.625" style="55" customWidth="1"/>
    <col min="10503" max="10752" width="8.625" style="55"/>
    <col min="10753" max="10753" width="6.5" style="55" customWidth="1"/>
    <col min="10754" max="10754" width="14.125" style="55" customWidth="1"/>
    <col min="10755" max="10755" width="42.375" style="55" customWidth="1"/>
    <col min="10756" max="10757" width="5" style="55" customWidth="1"/>
    <col min="10758" max="10758" width="10.625" style="55" customWidth="1"/>
    <col min="10759" max="11008" width="8.625" style="55"/>
    <col min="11009" max="11009" width="6.5" style="55" customWidth="1"/>
    <col min="11010" max="11010" width="14.125" style="55" customWidth="1"/>
    <col min="11011" max="11011" width="42.375" style="55" customWidth="1"/>
    <col min="11012" max="11013" width="5" style="55" customWidth="1"/>
    <col min="11014" max="11014" width="10.625" style="55" customWidth="1"/>
    <col min="11015" max="11264" width="8.625" style="55"/>
    <col min="11265" max="11265" width="6.5" style="55" customWidth="1"/>
    <col min="11266" max="11266" width="14.125" style="55" customWidth="1"/>
    <col min="11267" max="11267" width="42.375" style="55" customWidth="1"/>
    <col min="11268" max="11269" width="5" style="55" customWidth="1"/>
    <col min="11270" max="11270" width="10.625" style="55" customWidth="1"/>
    <col min="11271" max="11520" width="8.625" style="55"/>
    <col min="11521" max="11521" width="6.5" style="55" customWidth="1"/>
    <col min="11522" max="11522" width="14.125" style="55" customWidth="1"/>
    <col min="11523" max="11523" width="42.375" style="55" customWidth="1"/>
    <col min="11524" max="11525" width="5" style="55" customWidth="1"/>
    <col min="11526" max="11526" width="10.625" style="55" customWidth="1"/>
    <col min="11527" max="11776" width="8.625" style="55"/>
    <col min="11777" max="11777" width="6.5" style="55" customWidth="1"/>
    <col min="11778" max="11778" width="14.125" style="55" customWidth="1"/>
    <col min="11779" max="11779" width="42.375" style="55" customWidth="1"/>
    <col min="11780" max="11781" width="5" style="55" customWidth="1"/>
    <col min="11782" max="11782" width="10.625" style="55" customWidth="1"/>
    <col min="11783" max="12032" width="8.625" style="55"/>
    <col min="12033" max="12033" width="6.5" style="55" customWidth="1"/>
    <col min="12034" max="12034" width="14.125" style="55" customWidth="1"/>
    <col min="12035" max="12035" width="42.375" style="55" customWidth="1"/>
    <col min="12036" max="12037" width="5" style="55" customWidth="1"/>
    <col min="12038" max="12038" width="10.625" style="55" customWidth="1"/>
    <col min="12039" max="12288" width="8.625" style="55"/>
    <col min="12289" max="12289" width="6.5" style="55" customWidth="1"/>
    <col min="12290" max="12290" width="14.125" style="55" customWidth="1"/>
    <col min="12291" max="12291" width="42.375" style="55" customWidth="1"/>
    <col min="12292" max="12293" width="5" style="55" customWidth="1"/>
    <col min="12294" max="12294" width="10.625" style="55" customWidth="1"/>
    <col min="12295" max="12544" width="8.625" style="55"/>
    <col min="12545" max="12545" width="6.5" style="55" customWidth="1"/>
    <col min="12546" max="12546" width="14.125" style="55" customWidth="1"/>
    <col min="12547" max="12547" width="42.375" style="55" customWidth="1"/>
    <col min="12548" max="12549" width="5" style="55" customWidth="1"/>
    <col min="12550" max="12550" width="10.625" style="55" customWidth="1"/>
    <col min="12551" max="12800" width="8.625" style="55"/>
    <col min="12801" max="12801" width="6.5" style="55" customWidth="1"/>
    <col min="12802" max="12802" width="14.125" style="55" customWidth="1"/>
    <col min="12803" max="12803" width="42.375" style="55" customWidth="1"/>
    <col min="12804" max="12805" width="5" style="55" customWidth="1"/>
    <col min="12806" max="12806" width="10.625" style="55" customWidth="1"/>
    <col min="12807" max="13056" width="8.625" style="55"/>
    <col min="13057" max="13057" width="6.5" style="55" customWidth="1"/>
    <col min="13058" max="13058" width="14.125" style="55" customWidth="1"/>
    <col min="13059" max="13059" width="42.375" style="55" customWidth="1"/>
    <col min="13060" max="13061" width="5" style="55" customWidth="1"/>
    <col min="13062" max="13062" width="10.625" style="55" customWidth="1"/>
    <col min="13063" max="13312" width="8.625" style="55"/>
    <col min="13313" max="13313" width="6.5" style="55" customWidth="1"/>
    <col min="13314" max="13314" width="14.125" style="55" customWidth="1"/>
    <col min="13315" max="13315" width="42.375" style="55" customWidth="1"/>
    <col min="13316" max="13317" width="5" style="55" customWidth="1"/>
    <col min="13318" max="13318" width="10.625" style="55" customWidth="1"/>
    <col min="13319" max="13568" width="8.625" style="55"/>
    <col min="13569" max="13569" width="6.5" style="55" customWidth="1"/>
    <col min="13570" max="13570" width="14.125" style="55" customWidth="1"/>
    <col min="13571" max="13571" width="42.375" style="55" customWidth="1"/>
    <col min="13572" max="13573" width="5" style="55" customWidth="1"/>
    <col min="13574" max="13574" width="10.625" style="55" customWidth="1"/>
    <col min="13575" max="13824" width="8.625" style="55"/>
    <col min="13825" max="13825" width="6.5" style="55" customWidth="1"/>
    <col min="13826" max="13826" width="14.125" style="55" customWidth="1"/>
    <col min="13827" max="13827" width="42.375" style="55" customWidth="1"/>
    <col min="13828" max="13829" width="5" style="55" customWidth="1"/>
    <col min="13830" max="13830" width="10.625" style="55" customWidth="1"/>
    <col min="13831" max="14080" width="8.625" style="55"/>
    <col min="14081" max="14081" width="6.5" style="55" customWidth="1"/>
    <col min="14082" max="14082" width="14.125" style="55" customWidth="1"/>
    <col min="14083" max="14083" width="42.375" style="55" customWidth="1"/>
    <col min="14084" max="14085" width="5" style="55" customWidth="1"/>
    <col min="14086" max="14086" width="10.625" style="55" customWidth="1"/>
    <col min="14087" max="14336" width="8.625" style="55"/>
    <col min="14337" max="14337" width="6.5" style="55" customWidth="1"/>
    <col min="14338" max="14338" width="14.125" style="55" customWidth="1"/>
    <col min="14339" max="14339" width="42.375" style="55" customWidth="1"/>
    <col min="14340" max="14341" width="5" style="55" customWidth="1"/>
    <col min="14342" max="14342" width="10.625" style="55" customWidth="1"/>
    <col min="14343" max="14592" width="8.625" style="55"/>
    <col min="14593" max="14593" width="6.5" style="55" customWidth="1"/>
    <col min="14594" max="14594" width="14.125" style="55" customWidth="1"/>
    <col min="14595" max="14595" width="42.375" style="55" customWidth="1"/>
    <col min="14596" max="14597" width="5" style="55" customWidth="1"/>
    <col min="14598" max="14598" width="10.625" style="55" customWidth="1"/>
    <col min="14599" max="14848" width="8.625" style="55"/>
    <col min="14849" max="14849" width="6.5" style="55" customWidth="1"/>
    <col min="14850" max="14850" width="14.125" style="55" customWidth="1"/>
    <col min="14851" max="14851" width="42.375" style="55" customWidth="1"/>
    <col min="14852" max="14853" width="5" style="55" customWidth="1"/>
    <col min="14854" max="14854" width="10.625" style="55" customWidth="1"/>
    <col min="14855" max="15104" width="8.625" style="55"/>
    <col min="15105" max="15105" width="6.5" style="55" customWidth="1"/>
    <col min="15106" max="15106" width="14.125" style="55" customWidth="1"/>
    <col min="15107" max="15107" width="42.375" style="55" customWidth="1"/>
    <col min="15108" max="15109" width="5" style="55" customWidth="1"/>
    <col min="15110" max="15110" width="10.625" style="55" customWidth="1"/>
    <col min="15111" max="15360" width="8.625" style="55"/>
    <col min="15361" max="15361" width="6.5" style="55" customWidth="1"/>
    <col min="15362" max="15362" width="14.125" style="55" customWidth="1"/>
    <col min="15363" max="15363" width="42.375" style="55" customWidth="1"/>
    <col min="15364" max="15365" width="5" style="55" customWidth="1"/>
    <col min="15366" max="15366" width="10.625" style="55" customWidth="1"/>
    <col min="15367" max="15616" width="8.625" style="55"/>
    <col min="15617" max="15617" width="6.5" style="55" customWidth="1"/>
    <col min="15618" max="15618" width="14.125" style="55" customWidth="1"/>
    <col min="15619" max="15619" width="42.375" style="55" customWidth="1"/>
    <col min="15620" max="15621" width="5" style="55" customWidth="1"/>
    <col min="15622" max="15622" width="10.625" style="55" customWidth="1"/>
    <col min="15623" max="15872" width="8.625" style="55"/>
    <col min="15873" max="15873" width="6.5" style="55" customWidth="1"/>
    <col min="15874" max="15874" width="14.125" style="55" customWidth="1"/>
    <col min="15875" max="15875" width="42.375" style="55" customWidth="1"/>
    <col min="15876" max="15877" width="5" style="55" customWidth="1"/>
    <col min="15878" max="15878" width="10.625" style="55" customWidth="1"/>
    <col min="15879" max="16128" width="8.625" style="55"/>
    <col min="16129" max="16129" width="6.5" style="55" customWidth="1"/>
    <col min="16130" max="16130" width="14.125" style="55" customWidth="1"/>
    <col min="16131" max="16131" width="42.375" style="55" customWidth="1"/>
    <col min="16132" max="16133" width="5" style="55" customWidth="1"/>
    <col min="16134" max="16134" width="10.625" style="55" customWidth="1"/>
    <col min="16135" max="16384" width="8.625" style="55"/>
  </cols>
  <sheetData>
    <row r="1" spans="1:6" s="50" customFormat="1" ht="33.75" customHeight="1" x14ac:dyDescent="0.2">
      <c r="A1" s="48"/>
      <c r="B1" s="49"/>
      <c r="C1" s="49"/>
      <c r="D1" s="49"/>
      <c r="E1" s="49"/>
      <c r="F1" s="12"/>
    </row>
    <row r="2" spans="1:6" s="20" customFormat="1" ht="15" customHeight="1" x14ac:dyDescent="0.2">
      <c r="A2" s="51"/>
      <c r="B2" s="52"/>
      <c r="C2" s="53"/>
      <c r="D2" s="54"/>
      <c r="E2" s="54"/>
      <c r="F2" s="53"/>
    </row>
    <row r="3" spans="1:6" ht="12.75" x14ac:dyDescent="0.2">
      <c r="A3" s="20"/>
      <c r="B3" s="21"/>
      <c r="C3" s="20"/>
      <c r="D3" s="21"/>
      <c r="E3" s="20"/>
      <c r="F3" s="20"/>
    </row>
    <row r="4" spans="1:6" s="56" customFormat="1" ht="15.75" x14ac:dyDescent="0.25">
      <c r="A4" s="378" t="s">
        <v>48</v>
      </c>
      <c r="B4" s="378"/>
      <c r="C4" s="378"/>
      <c r="D4" s="378"/>
      <c r="E4" s="378"/>
      <c r="F4" s="378"/>
    </row>
    <row r="5" spans="1:6" ht="12.75" x14ac:dyDescent="0.2">
      <c r="A5" s="20"/>
      <c r="B5" s="21"/>
      <c r="C5" s="20"/>
      <c r="D5" s="21"/>
      <c r="E5" s="20"/>
      <c r="F5" s="20"/>
    </row>
    <row r="6" spans="1:6" ht="12.75" x14ac:dyDescent="0.2">
      <c r="A6" s="20"/>
      <c r="B6" s="21"/>
      <c r="C6" s="20"/>
      <c r="D6" s="21"/>
      <c r="E6" s="20"/>
      <c r="F6" s="20"/>
    </row>
    <row r="7" spans="1:6" ht="12.75" customHeight="1" x14ac:dyDescent="0.2">
      <c r="A7" s="57" t="s">
        <v>49</v>
      </c>
      <c r="B7" s="58"/>
      <c r="C7" s="379" t="s">
        <v>50</v>
      </c>
      <c r="D7" s="380"/>
      <c r="E7" s="380"/>
      <c r="F7" s="380"/>
    </row>
    <row r="8" spans="1:6" ht="12.75" customHeight="1" x14ac:dyDescent="0.2">
      <c r="A8" s="57"/>
      <c r="B8" s="58"/>
      <c r="C8" s="379"/>
      <c r="D8" s="380"/>
      <c r="E8" s="380"/>
      <c r="F8" s="380"/>
    </row>
    <row r="9" spans="1:6" ht="12.75" customHeight="1" x14ac:dyDescent="0.2">
      <c r="A9" s="57"/>
      <c r="B9" s="58"/>
      <c r="C9" s="333"/>
      <c r="D9" s="333"/>
      <c r="E9" s="333"/>
      <c r="F9" s="333"/>
    </row>
    <row r="10" spans="1:6" ht="12.75" customHeight="1" x14ac:dyDescent="0.2">
      <c r="A10" s="57" t="s">
        <v>51</v>
      </c>
      <c r="B10" s="58"/>
      <c r="C10" s="333">
        <v>209455</v>
      </c>
      <c r="D10" s="333"/>
      <c r="E10" s="333"/>
      <c r="F10" s="333"/>
    </row>
    <row r="11" spans="1:6" ht="12.75" customHeight="1" x14ac:dyDescent="0.2">
      <c r="A11" s="57"/>
      <c r="B11" s="58"/>
      <c r="C11" s="333"/>
      <c r="D11" s="333"/>
      <c r="E11" s="333"/>
      <c r="F11" s="333"/>
    </row>
    <row r="12" spans="1:6" ht="12.75" customHeight="1" x14ac:dyDescent="0.2">
      <c r="A12" s="57" t="s">
        <v>351</v>
      </c>
      <c r="B12" s="58"/>
      <c r="C12" s="379" t="s">
        <v>354</v>
      </c>
      <c r="D12" s="380"/>
      <c r="E12" s="380"/>
      <c r="F12" s="380"/>
    </row>
    <row r="13" spans="1:6" ht="12.75" customHeight="1" x14ac:dyDescent="0.2">
      <c r="A13" s="57"/>
      <c r="B13" s="58"/>
      <c r="C13" s="333"/>
      <c r="D13" s="333"/>
      <c r="E13" s="333"/>
      <c r="F13" s="333"/>
    </row>
    <row r="14" spans="1:6" ht="27.75" customHeight="1" x14ac:dyDescent="0.2">
      <c r="A14" s="57" t="s">
        <v>52</v>
      </c>
      <c r="B14" s="58"/>
      <c r="C14" s="379" t="s">
        <v>306</v>
      </c>
      <c r="D14" s="380"/>
      <c r="E14" s="380"/>
      <c r="F14" s="380"/>
    </row>
    <row r="15" spans="1:6" ht="12.75" customHeight="1" x14ac:dyDescent="0.2">
      <c r="A15" s="57"/>
      <c r="B15" s="58"/>
      <c r="C15" s="333"/>
      <c r="D15" s="333"/>
      <c r="E15" s="333"/>
      <c r="F15" s="333"/>
    </row>
    <row r="16" spans="1:6" ht="12.75" customHeight="1" x14ac:dyDescent="0.2">
      <c r="A16" s="57" t="s">
        <v>53</v>
      </c>
      <c r="C16" s="379" t="s">
        <v>163</v>
      </c>
      <c r="D16" s="380"/>
      <c r="E16" s="380"/>
      <c r="F16" s="380"/>
    </row>
    <row r="17" spans="1:6" ht="12.75" customHeight="1" x14ac:dyDescent="0.2">
      <c r="A17" s="21"/>
      <c r="B17" s="20"/>
      <c r="C17" s="59"/>
      <c r="D17" s="333"/>
      <c r="E17" s="60"/>
      <c r="F17" s="333"/>
    </row>
    <row r="18" spans="1:6" ht="12.75" customHeight="1" x14ac:dyDescent="0.2">
      <c r="A18" s="57" t="s">
        <v>54</v>
      </c>
      <c r="B18" s="20"/>
      <c r="C18" s="379" t="s">
        <v>368</v>
      </c>
      <c r="D18" s="380"/>
      <c r="E18" s="380"/>
      <c r="F18" s="380"/>
    </row>
    <row r="19" spans="1:6" ht="12.75" customHeight="1" x14ac:dyDescent="0.2">
      <c r="C19" s="61"/>
      <c r="D19" s="61"/>
      <c r="E19" s="61"/>
      <c r="F19" s="61"/>
    </row>
    <row r="20" spans="1:6" ht="12.75" customHeight="1" x14ac:dyDescent="0.2">
      <c r="A20" s="57" t="s">
        <v>55</v>
      </c>
      <c r="B20" s="20"/>
      <c r="C20" s="62">
        <v>42926</v>
      </c>
      <c r="D20" s="333"/>
      <c r="E20" s="333"/>
      <c r="F20" s="333"/>
    </row>
    <row r="21" spans="1:6" ht="12.75" customHeight="1" x14ac:dyDescent="0.2">
      <c r="A21" s="21"/>
      <c r="B21" s="20"/>
      <c r="C21" s="62"/>
      <c r="D21" s="333"/>
      <c r="E21" s="333"/>
      <c r="F21" s="333"/>
    </row>
    <row r="22" spans="1:6" ht="12.75" customHeight="1" x14ac:dyDescent="0.2">
      <c r="A22" s="57" t="s">
        <v>352</v>
      </c>
      <c r="B22" s="20"/>
      <c r="C22" s="379"/>
      <c r="D22" s="379"/>
      <c r="E22" s="379"/>
      <c r="F22" s="379"/>
    </row>
    <row r="23" spans="1:6" ht="12.75" customHeight="1" x14ac:dyDescent="0.2">
      <c r="A23" s="21"/>
      <c r="B23" s="20"/>
      <c r="C23" s="333"/>
      <c r="D23" s="333"/>
      <c r="E23" s="333"/>
      <c r="F23" s="333"/>
    </row>
    <row r="24" spans="1:6" ht="12.75" customHeight="1" x14ac:dyDescent="0.2">
      <c r="A24" s="21" t="s">
        <v>353</v>
      </c>
      <c r="B24" s="20"/>
      <c r="C24" s="63" t="s">
        <v>56</v>
      </c>
      <c r="D24" s="63"/>
      <c r="E24" s="63"/>
      <c r="F24" s="63"/>
    </row>
    <row r="25" spans="1:6" ht="12.75" x14ac:dyDescent="0.2">
      <c r="A25" s="21"/>
      <c r="B25" s="20"/>
      <c r="C25" s="333" t="s">
        <v>57</v>
      </c>
      <c r="D25" s="333"/>
      <c r="E25" s="333"/>
      <c r="F25" s="333"/>
    </row>
    <row r="26" spans="1:6" ht="12.75" x14ac:dyDescent="0.2">
      <c r="A26" s="21"/>
      <c r="B26" s="20"/>
      <c r="C26" s="333"/>
      <c r="D26" s="333"/>
      <c r="E26" s="333"/>
      <c r="F26" s="333"/>
    </row>
    <row r="27" spans="1:6" ht="15.75" customHeight="1" x14ac:dyDescent="0.2">
      <c r="A27" s="21" t="s">
        <v>58</v>
      </c>
      <c r="B27" s="20"/>
      <c r="C27" s="63" t="s">
        <v>59</v>
      </c>
      <c r="D27" s="63"/>
      <c r="E27" s="63"/>
      <c r="F27" s="63"/>
    </row>
    <row r="28" spans="1:6" ht="12.75" x14ac:dyDescent="0.2">
      <c r="A28" s="21"/>
      <c r="B28" s="20"/>
      <c r="C28" s="63" t="s">
        <v>56</v>
      </c>
      <c r="D28" s="63"/>
      <c r="E28" s="63"/>
      <c r="F28" s="63"/>
    </row>
    <row r="29" spans="1:6" ht="15.75" customHeight="1" x14ac:dyDescent="0.2">
      <c r="A29" s="21"/>
      <c r="B29" s="20"/>
      <c r="C29" s="63" t="s">
        <v>60</v>
      </c>
      <c r="D29" s="63"/>
      <c r="E29" s="63"/>
      <c r="F29" s="63"/>
    </row>
    <row r="30" spans="1:6" ht="12.75" x14ac:dyDescent="0.2">
      <c r="A30" s="20" t="s">
        <v>61</v>
      </c>
      <c r="B30" s="64"/>
      <c r="C30" s="336" t="s">
        <v>62</v>
      </c>
      <c r="D30" s="65"/>
      <c r="E30" s="65"/>
      <c r="F30" s="65"/>
    </row>
    <row r="31" spans="1:6" ht="18" customHeight="1" x14ac:dyDescent="0.2">
      <c r="A31" s="20" t="s">
        <v>63</v>
      </c>
      <c r="B31" s="66"/>
      <c r="C31" s="63" t="s">
        <v>64</v>
      </c>
      <c r="D31" s="63"/>
      <c r="E31" s="63"/>
      <c r="F31" s="63"/>
    </row>
    <row r="32" spans="1:6" ht="18" customHeight="1" x14ac:dyDescent="0.2">
      <c r="A32" s="20" t="s">
        <v>65</v>
      </c>
      <c r="B32" s="66"/>
      <c r="C32" s="63" t="s">
        <v>66</v>
      </c>
      <c r="D32" s="63"/>
      <c r="E32" s="63"/>
      <c r="F32" s="63"/>
    </row>
    <row r="33" spans="1:6" s="68" customFormat="1" ht="20.100000000000001" customHeight="1" x14ac:dyDescent="0.2">
      <c r="A33" s="67"/>
      <c r="B33" s="67"/>
      <c r="C33" s="67"/>
      <c r="D33" s="67"/>
      <c r="E33" s="67"/>
      <c r="F33" s="67"/>
    </row>
    <row r="34" spans="1:6" ht="15" customHeight="1" x14ac:dyDescent="0.2">
      <c r="A34" s="69"/>
      <c r="B34" s="70"/>
      <c r="C34" s="70"/>
      <c r="D34" s="70"/>
      <c r="E34" s="70"/>
      <c r="F34" s="70"/>
    </row>
    <row r="35" spans="1:6" ht="15" customHeight="1" x14ac:dyDescent="0.2">
      <c r="A35" s="70"/>
      <c r="B35" s="70"/>
      <c r="C35" s="70"/>
      <c r="D35" s="70"/>
      <c r="E35" s="70"/>
      <c r="F35" s="70"/>
    </row>
    <row r="36" spans="1:6" ht="12.75" x14ac:dyDescent="0.2">
      <c r="A36" s="21" t="s">
        <v>67</v>
      </c>
      <c r="C36" s="71"/>
      <c r="D36" s="63"/>
      <c r="E36" s="63"/>
      <c r="F36" s="63"/>
    </row>
    <row r="37" spans="1:6" ht="12.75" x14ac:dyDescent="0.2">
      <c r="A37" s="72"/>
      <c r="C37" s="71"/>
      <c r="D37" s="63"/>
      <c r="E37" s="63"/>
      <c r="F37" s="63"/>
    </row>
    <row r="38" spans="1:6" ht="12.75" x14ac:dyDescent="0.2">
      <c r="A38" s="57" t="s">
        <v>68</v>
      </c>
      <c r="B38" s="58"/>
      <c r="C38" s="381" t="s">
        <v>69</v>
      </c>
      <c r="D38" s="377"/>
      <c r="E38" s="377"/>
      <c r="F38" s="377"/>
    </row>
    <row r="39" spans="1:6" ht="12.75" x14ac:dyDescent="0.2">
      <c r="A39" s="58"/>
      <c r="B39" s="58"/>
      <c r="C39" s="382" t="s">
        <v>70</v>
      </c>
      <c r="D39" s="383"/>
      <c r="E39" s="383"/>
      <c r="F39" s="383"/>
    </row>
    <row r="40" spans="1:6" ht="25.5" customHeight="1" x14ac:dyDescent="0.2">
      <c r="A40" s="58"/>
      <c r="B40" s="58"/>
      <c r="C40" s="384" t="s">
        <v>71</v>
      </c>
      <c r="D40" s="385"/>
      <c r="E40" s="385"/>
      <c r="F40" s="385"/>
    </row>
    <row r="41" spans="1:6" ht="12.75" x14ac:dyDescent="0.2">
      <c r="B41" s="58"/>
    </row>
    <row r="42" spans="1:6" ht="12.75" x14ac:dyDescent="0.2">
      <c r="A42" s="21" t="s">
        <v>72</v>
      </c>
      <c r="C42" s="71" t="s">
        <v>73</v>
      </c>
      <c r="D42" s="63"/>
      <c r="E42" s="63"/>
      <c r="F42" s="63"/>
    </row>
    <row r="43" spans="1:6" ht="30" customHeight="1" x14ac:dyDescent="0.2">
      <c r="C43" s="377" t="s">
        <v>369</v>
      </c>
      <c r="D43" s="377"/>
      <c r="E43" s="377"/>
      <c r="F43" s="377"/>
    </row>
    <row r="44" spans="1:6" ht="12.75" x14ac:dyDescent="0.2">
      <c r="C44" s="71"/>
      <c r="D44" s="63"/>
      <c r="E44" s="63"/>
      <c r="F44" s="63"/>
    </row>
    <row r="45" spans="1:6" ht="12.75" customHeight="1" x14ac:dyDescent="0.2">
      <c r="A45" s="73" t="s">
        <v>74</v>
      </c>
      <c r="B45" s="74"/>
      <c r="C45" s="74" t="s">
        <v>18</v>
      </c>
      <c r="D45" s="74"/>
      <c r="E45" s="74"/>
      <c r="F45" s="74"/>
    </row>
    <row r="46" spans="1:6" ht="12.75" x14ac:dyDescent="0.2">
      <c r="A46" s="75"/>
      <c r="B46" s="75"/>
      <c r="C46" s="76" t="s">
        <v>75</v>
      </c>
      <c r="D46" s="75"/>
      <c r="E46" s="75"/>
      <c r="F46" s="75"/>
    </row>
    <row r="47" spans="1:6" ht="12.75" x14ac:dyDescent="0.2">
      <c r="A47" s="74"/>
      <c r="B47" s="74"/>
      <c r="C47" s="77" t="s">
        <v>76</v>
      </c>
      <c r="D47" s="74"/>
      <c r="E47" s="74"/>
      <c r="F47" s="74"/>
    </row>
    <row r="48" spans="1:6" ht="12.75" x14ac:dyDescent="0.2">
      <c r="A48" s="50"/>
      <c r="B48" s="58"/>
      <c r="C48" s="78" t="s">
        <v>77</v>
      </c>
      <c r="D48" s="79"/>
      <c r="E48" s="79"/>
      <c r="F48" s="79"/>
    </row>
    <row r="49" spans="1:6" ht="12.75" x14ac:dyDescent="0.2">
      <c r="A49" s="50"/>
      <c r="B49" s="20"/>
      <c r="C49" s="80" t="s">
        <v>78</v>
      </c>
      <c r="D49" s="63"/>
      <c r="E49" s="63"/>
      <c r="F49" s="63"/>
    </row>
    <row r="50" spans="1:6" ht="12.75" x14ac:dyDescent="0.2">
      <c r="A50" s="50"/>
      <c r="B50" s="20"/>
      <c r="C50" s="80" t="s">
        <v>79</v>
      </c>
      <c r="D50" s="63"/>
      <c r="E50" s="63"/>
      <c r="F50" s="63"/>
    </row>
    <row r="51" spans="1:6" ht="12.75" x14ac:dyDescent="0.2">
      <c r="A51" s="50"/>
      <c r="B51" s="20"/>
      <c r="C51" s="80" t="s">
        <v>80</v>
      </c>
      <c r="D51" s="20"/>
      <c r="E51" s="20"/>
      <c r="F51" s="20"/>
    </row>
    <row r="52" spans="1:6" ht="12.75" customHeight="1" x14ac:dyDescent="0.2">
      <c r="A52" s="81"/>
      <c r="B52" s="81"/>
      <c r="C52" s="82" t="s">
        <v>81</v>
      </c>
      <c r="D52" s="81"/>
      <c r="E52" s="81"/>
      <c r="F52" s="81"/>
    </row>
    <row r="53" spans="1:6" ht="12.75" customHeight="1" x14ac:dyDescent="0.2">
      <c r="A53" s="81"/>
      <c r="B53" s="81"/>
      <c r="C53" s="82" t="s">
        <v>82</v>
      </c>
      <c r="D53" s="81"/>
      <c r="E53" s="81"/>
      <c r="F53" s="81"/>
    </row>
    <row r="54" spans="1:6" ht="12.75" customHeight="1" x14ac:dyDescent="0.2">
      <c r="A54" s="81"/>
      <c r="B54" s="81"/>
      <c r="C54" s="82" t="s">
        <v>83</v>
      </c>
      <c r="D54" s="81"/>
      <c r="E54" s="81"/>
      <c r="F54" s="81"/>
    </row>
    <row r="55" spans="1:6" ht="12.75" customHeight="1" x14ac:dyDescent="0.2">
      <c r="A55" s="81"/>
      <c r="B55" s="81"/>
      <c r="C55" s="82" t="s">
        <v>84</v>
      </c>
      <c r="D55" s="81"/>
      <c r="E55" s="81"/>
      <c r="F55" s="81"/>
    </row>
    <row r="56" spans="1:6" ht="16.5" customHeight="1" x14ac:dyDescent="0.2">
      <c r="A56" s="81"/>
      <c r="B56" s="81"/>
      <c r="C56" s="81"/>
      <c r="D56" s="81"/>
      <c r="E56" s="81"/>
      <c r="F56" s="81"/>
    </row>
    <row r="57" spans="1:6" ht="16.5" customHeight="1" x14ac:dyDescent="0.2">
      <c r="A57" s="81"/>
      <c r="B57" s="81"/>
      <c r="C57" s="81"/>
      <c r="D57" s="81"/>
      <c r="E57" s="81"/>
      <c r="F57" s="81"/>
    </row>
    <row r="58" spans="1:6" ht="16.5" customHeight="1" x14ac:dyDescent="0.2">
      <c r="A58" s="81"/>
      <c r="B58" s="81"/>
      <c r="C58" s="81"/>
      <c r="D58" s="81"/>
      <c r="E58" s="81"/>
      <c r="F58" s="81"/>
    </row>
    <row r="59" spans="1:6" ht="16.5" customHeight="1" x14ac:dyDescent="0.2">
      <c r="B59" s="81"/>
      <c r="C59" s="81"/>
      <c r="D59" s="81"/>
      <c r="E59" s="81"/>
      <c r="F59" s="81"/>
    </row>
  </sheetData>
  <sheetProtection selectLockedCells="1" selectUnlockedCells="1"/>
  <mergeCells count="12">
    <mergeCell ref="C43:F43"/>
    <mergeCell ref="A4:F4"/>
    <mergeCell ref="C7:F7"/>
    <mergeCell ref="C8:F8"/>
    <mergeCell ref="C12:F12"/>
    <mergeCell ref="C14:F14"/>
    <mergeCell ref="C16:F16"/>
    <mergeCell ref="C18:F18"/>
    <mergeCell ref="C22:F22"/>
    <mergeCell ref="C38:F38"/>
    <mergeCell ref="C39:F39"/>
    <mergeCell ref="C40:F40"/>
  </mergeCells>
  <hyperlinks>
    <hyperlink ref="C38" r:id="rId1"/>
    <hyperlink ref="C40:F40" r:id="rId2" display="http://statistik.arbeitsagentur.de/Navigation/Statistik/Statistik-nach-Themen/Statistik-nach-Themen-Nav.html"/>
    <hyperlink ref="C30" r:id="rId3"/>
  </hyperlinks>
  <printOptions horizontalCentered="1"/>
  <pageMargins left="0.70866141732283472" right="0.39370078740157483" top="0.39370078740157483" bottom="0.39370078740157483" header="0.39370078740157483" footer="0.39370078740157483"/>
  <pageSetup paperSize="9" orientation="portrait"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fitToPage="1"/>
  </sheetPr>
  <dimension ref="A1:L47"/>
  <sheetViews>
    <sheetView showGridLines="0" zoomScaleNormal="100" workbookViewId="0"/>
  </sheetViews>
  <sheetFormatPr baseColWidth="10" defaultColWidth="8.625" defaultRowHeight="16.5" customHeight="1" x14ac:dyDescent="0.2"/>
  <cols>
    <col min="1" max="1" width="24.75" style="145" customWidth="1"/>
    <col min="2" max="4" width="11.625" style="145" customWidth="1"/>
    <col min="5" max="5" width="5" style="145" customWidth="1"/>
    <col min="6" max="6" width="20.625" style="145" customWidth="1"/>
    <col min="7" max="7" width="7.75" style="145" customWidth="1"/>
    <col min="8" max="11" width="8.625" style="145"/>
    <col min="12" max="12" width="13.875" style="145" customWidth="1"/>
    <col min="13" max="16384" width="8.625" style="145"/>
  </cols>
  <sheetData>
    <row r="1" spans="1:12" s="144" customFormat="1" ht="33.75" customHeight="1" x14ac:dyDescent="0.2">
      <c r="A1" s="142"/>
      <c r="B1" s="143"/>
      <c r="C1" s="143"/>
      <c r="D1" s="143"/>
      <c r="E1" s="143"/>
      <c r="F1" s="143"/>
      <c r="G1" s="142"/>
      <c r="H1" s="143"/>
      <c r="I1" s="143"/>
      <c r="J1" s="143"/>
      <c r="K1" s="143"/>
      <c r="L1" s="143"/>
    </row>
    <row r="2" spans="1:12" ht="12.75" customHeight="1" x14ac:dyDescent="0.2"/>
    <row r="3" spans="1:12" ht="12" x14ac:dyDescent="0.2">
      <c r="A3" s="146"/>
      <c r="B3" s="147"/>
      <c r="C3" s="146"/>
      <c r="D3" s="146"/>
      <c r="E3" s="146"/>
      <c r="F3" s="146"/>
      <c r="G3" s="146"/>
    </row>
    <row r="4" spans="1:12" ht="15.75" x14ac:dyDescent="0.25">
      <c r="A4" s="148" t="s">
        <v>149</v>
      </c>
      <c r="C4" s="148"/>
      <c r="D4" s="148"/>
      <c r="E4" s="148"/>
      <c r="F4" s="148"/>
      <c r="G4" s="148"/>
    </row>
    <row r="5" spans="1:12" ht="12" x14ac:dyDescent="0.2"/>
    <row r="6" spans="1:12" ht="12" x14ac:dyDescent="0.2"/>
    <row r="7" spans="1:12" ht="31.5" customHeight="1" x14ac:dyDescent="0.25">
      <c r="A7" s="386" t="s">
        <v>307</v>
      </c>
      <c r="B7" s="380"/>
      <c r="C7" s="380"/>
      <c r="D7" s="380"/>
      <c r="E7" s="380"/>
      <c r="F7" s="380"/>
      <c r="G7" s="380"/>
    </row>
    <row r="8" spans="1:12" ht="15" customHeight="1" x14ac:dyDescent="0.2">
      <c r="A8" s="149" t="s">
        <v>163</v>
      </c>
      <c r="C8" s="149"/>
      <c r="D8" s="149"/>
      <c r="E8" s="149"/>
      <c r="F8" s="149"/>
      <c r="G8" s="149"/>
    </row>
    <row r="9" spans="1:12" ht="15" customHeight="1" x14ac:dyDescent="0.2">
      <c r="A9" s="149" t="s">
        <v>308</v>
      </c>
      <c r="C9" s="149"/>
      <c r="D9" s="149"/>
      <c r="E9" s="149"/>
      <c r="F9" s="149"/>
      <c r="G9" s="149"/>
    </row>
    <row r="10" spans="1:12" ht="12" x14ac:dyDescent="0.2"/>
    <row r="11" spans="1:12" ht="12.75" x14ac:dyDescent="0.2">
      <c r="A11" s="150" t="s">
        <v>119</v>
      </c>
      <c r="G11" s="151"/>
    </row>
    <row r="12" spans="1:12" s="152" customFormat="1" ht="18" customHeight="1" x14ac:dyDescent="0.2">
      <c r="B12" s="153"/>
      <c r="C12" s="153"/>
      <c r="D12" s="153"/>
      <c r="E12" s="153"/>
      <c r="F12" s="153"/>
    </row>
    <row r="13" spans="1:12" s="152" customFormat="1" ht="18" customHeight="1" x14ac:dyDescent="0.2">
      <c r="A13" s="250" t="s">
        <v>335</v>
      </c>
      <c r="B13" s="154" t="s">
        <v>336</v>
      </c>
      <c r="D13" s="154"/>
      <c r="E13" s="154"/>
      <c r="F13" s="154"/>
      <c r="G13" s="155"/>
    </row>
    <row r="14" spans="1:12" s="152" customFormat="1" ht="18" customHeight="1" x14ac:dyDescent="0.2">
      <c r="A14" s="250" t="s">
        <v>150</v>
      </c>
      <c r="B14" s="154" t="s">
        <v>304</v>
      </c>
      <c r="D14" s="154"/>
      <c r="E14" s="154"/>
      <c r="F14" s="154"/>
      <c r="G14" s="155"/>
    </row>
    <row r="15" spans="1:12" s="152" customFormat="1" ht="18" customHeight="1" x14ac:dyDescent="0.2">
      <c r="A15" s="250" t="s">
        <v>151</v>
      </c>
      <c r="B15" s="154" t="s">
        <v>303</v>
      </c>
      <c r="D15" s="154"/>
      <c r="E15" s="154"/>
      <c r="F15" s="154"/>
      <c r="G15" s="155"/>
    </row>
    <row r="16" spans="1:12" s="152" customFormat="1" ht="18" customHeight="1" x14ac:dyDescent="0.2">
      <c r="A16" s="250" t="s">
        <v>155</v>
      </c>
      <c r="B16" s="154" t="s">
        <v>298</v>
      </c>
      <c r="D16" s="154"/>
      <c r="E16" s="154"/>
      <c r="F16" s="154"/>
      <c r="G16" s="155"/>
    </row>
    <row r="17" spans="1:7" s="152" customFormat="1" ht="18" customHeight="1" x14ac:dyDescent="0.2">
      <c r="A17" s="250" t="s">
        <v>156</v>
      </c>
      <c r="B17" s="154" t="s">
        <v>297</v>
      </c>
      <c r="D17" s="154"/>
      <c r="E17" s="154"/>
      <c r="F17" s="154"/>
      <c r="G17" s="155"/>
    </row>
    <row r="18" spans="1:7" s="152" customFormat="1" ht="18" customHeight="1" x14ac:dyDescent="0.2">
      <c r="A18" s="250" t="s">
        <v>152</v>
      </c>
      <c r="B18" s="154" t="s">
        <v>302</v>
      </c>
      <c r="D18" s="154"/>
      <c r="E18" s="154"/>
      <c r="F18" s="154"/>
      <c r="G18" s="155"/>
    </row>
    <row r="19" spans="1:7" s="152" customFormat="1" ht="18" customHeight="1" x14ac:dyDescent="0.2">
      <c r="A19" s="250" t="s">
        <v>153</v>
      </c>
      <c r="B19" s="154" t="s">
        <v>301</v>
      </c>
      <c r="D19" s="154"/>
      <c r="E19" s="154"/>
      <c r="F19" s="154"/>
      <c r="G19" s="155"/>
    </row>
    <row r="20" spans="1:7" s="152" customFormat="1" ht="18" customHeight="1" x14ac:dyDescent="0.2">
      <c r="A20" s="250" t="s">
        <v>154</v>
      </c>
      <c r="B20" s="154" t="s">
        <v>300</v>
      </c>
      <c r="D20" s="154"/>
      <c r="E20" s="154"/>
      <c r="F20" s="154"/>
      <c r="G20" s="155"/>
    </row>
    <row r="21" spans="1:7" s="152" customFormat="1" ht="18" customHeight="1" x14ac:dyDescent="0.2">
      <c r="A21" s="250" t="s">
        <v>157</v>
      </c>
      <c r="B21" s="154" t="s">
        <v>45</v>
      </c>
      <c r="D21" s="154"/>
      <c r="E21" s="154"/>
      <c r="F21" s="154"/>
      <c r="G21" s="155"/>
    </row>
    <row r="22" spans="1:7" s="152" customFormat="1" ht="18" customHeight="1" x14ac:dyDescent="0.2">
      <c r="A22" s="250" t="s">
        <v>158</v>
      </c>
      <c r="B22" s="154" t="s">
        <v>305</v>
      </c>
      <c r="D22" s="154"/>
      <c r="E22" s="154"/>
      <c r="F22" s="154"/>
      <c r="G22" s="155"/>
    </row>
    <row r="23" spans="1:7" s="152" customFormat="1" ht="18" customHeight="1" x14ac:dyDescent="0.2">
      <c r="A23" s="250" t="s">
        <v>334</v>
      </c>
      <c r="B23" s="154" t="s">
        <v>183</v>
      </c>
      <c r="D23" s="154"/>
      <c r="E23" s="154"/>
      <c r="F23" s="154"/>
      <c r="G23" s="155"/>
    </row>
    <row r="24" spans="1:7" s="152" customFormat="1" ht="18" customHeight="1" x14ac:dyDescent="0.2">
      <c r="A24" s="250" t="s">
        <v>159</v>
      </c>
      <c r="B24" s="154" t="s">
        <v>46</v>
      </c>
      <c r="D24" s="154"/>
      <c r="E24" s="154"/>
      <c r="F24" s="154"/>
      <c r="G24" s="155"/>
    </row>
    <row r="25" spans="1:7" s="152" customFormat="1" ht="18" customHeight="1" x14ac:dyDescent="0.2">
      <c r="A25" s="250" t="s">
        <v>160</v>
      </c>
      <c r="B25" s="154" t="s">
        <v>146</v>
      </c>
      <c r="D25" s="154"/>
      <c r="E25" s="154"/>
      <c r="F25" s="154"/>
      <c r="G25" s="155"/>
    </row>
    <row r="26" spans="1:7" s="152" customFormat="1" ht="18" customHeight="1" x14ac:dyDescent="0.2">
      <c r="A26" s="250" t="s">
        <v>161</v>
      </c>
      <c r="B26" s="154" t="s">
        <v>148</v>
      </c>
      <c r="D26" s="154"/>
      <c r="E26" s="154"/>
      <c r="F26" s="154"/>
      <c r="G26" s="155"/>
    </row>
    <row r="27" spans="1:7" s="152" customFormat="1" ht="18" customHeight="1" x14ac:dyDescent="0.2">
      <c r="A27" s="250" t="s">
        <v>162</v>
      </c>
      <c r="B27" s="154"/>
      <c r="D27" s="154"/>
      <c r="E27" s="154"/>
      <c r="F27" s="154"/>
      <c r="G27" s="155"/>
    </row>
    <row r="28" spans="1:7" s="158" customFormat="1" ht="12.75" x14ac:dyDescent="0.2">
      <c r="A28" s="160"/>
      <c r="B28" s="157"/>
      <c r="C28" s="157"/>
      <c r="D28" s="157"/>
      <c r="E28" s="157"/>
      <c r="F28" s="157"/>
      <c r="G28" s="157"/>
    </row>
    <row r="29" spans="1:7" s="158" customFormat="1" ht="12.75" x14ac:dyDescent="0.2">
      <c r="A29" s="156"/>
      <c r="B29" s="157"/>
      <c r="C29" s="157"/>
      <c r="D29" s="157"/>
      <c r="E29" s="157"/>
      <c r="F29" s="157"/>
      <c r="G29" s="157"/>
    </row>
    <row r="30" spans="1:7" s="158" customFormat="1" ht="12.75" x14ac:dyDescent="0.2">
      <c r="A30" s="161"/>
      <c r="B30" s="162"/>
      <c r="D30" s="159"/>
      <c r="E30" s="159"/>
      <c r="F30" s="159"/>
      <c r="G30" s="159"/>
    </row>
    <row r="31" spans="1:7" s="158" customFormat="1" ht="12.75" x14ac:dyDescent="0.2">
      <c r="A31" s="161"/>
      <c r="B31" s="162"/>
      <c r="C31" s="163"/>
      <c r="D31" s="163"/>
      <c r="E31" s="163"/>
      <c r="F31" s="163"/>
      <c r="G31" s="163"/>
    </row>
    <row r="32" spans="1:7" s="158" customFormat="1" ht="12.75" x14ac:dyDescent="0.2">
      <c r="A32" s="161"/>
      <c r="B32" s="162"/>
      <c r="C32" s="162"/>
      <c r="D32" s="162"/>
      <c r="E32" s="162"/>
      <c r="F32" s="162"/>
      <c r="G32" s="162"/>
    </row>
    <row r="33" spans="1:7" s="158" customFormat="1" ht="12.75" x14ac:dyDescent="0.2">
      <c r="A33" s="161"/>
      <c r="B33" s="157"/>
      <c r="C33" s="157"/>
      <c r="D33" s="157"/>
      <c r="E33" s="157"/>
      <c r="F33" s="157"/>
      <c r="G33" s="157"/>
    </row>
    <row r="34" spans="1:7" s="158" customFormat="1" ht="12.75" x14ac:dyDescent="0.2">
      <c r="A34" s="161"/>
      <c r="B34" s="162"/>
      <c r="D34" s="159"/>
      <c r="E34" s="159"/>
      <c r="F34" s="159"/>
      <c r="G34" s="159"/>
    </row>
    <row r="35" spans="1:7" s="158" customFormat="1" ht="12.75" x14ac:dyDescent="0.2">
      <c r="A35" s="161"/>
      <c r="B35" s="162"/>
      <c r="C35" s="163"/>
      <c r="D35" s="163"/>
      <c r="E35" s="163"/>
      <c r="F35" s="163"/>
      <c r="G35" s="163"/>
    </row>
    <row r="36" spans="1:7" s="158" customFormat="1" ht="12.75" x14ac:dyDescent="0.2">
      <c r="A36" s="161"/>
      <c r="B36" s="162"/>
      <c r="C36" s="162"/>
      <c r="D36" s="162"/>
      <c r="E36" s="162"/>
      <c r="F36" s="162"/>
      <c r="G36" s="162"/>
    </row>
    <row r="37" spans="1:7" s="158" customFormat="1" ht="12.75" x14ac:dyDescent="0.2">
      <c r="A37" s="164"/>
      <c r="B37" s="157"/>
      <c r="C37" s="157"/>
      <c r="D37" s="157"/>
      <c r="E37" s="157"/>
      <c r="F37" s="157"/>
      <c r="G37" s="157"/>
    </row>
    <row r="38" spans="1:7" s="158" customFormat="1" ht="12.75" x14ac:dyDescent="0.2">
      <c r="A38" s="164"/>
      <c r="B38" s="165"/>
      <c r="D38" s="166"/>
      <c r="E38" s="166"/>
      <c r="F38" s="166"/>
      <c r="G38" s="166"/>
    </row>
    <row r="39" spans="1:7" ht="12" x14ac:dyDescent="0.2">
      <c r="A39" s="167"/>
      <c r="B39" s="168"/>
      <c r="C39" s="169"/>
      <c r="D39" s="169"/>
      <c r="E39" s="169"/>
      <c r="F39" s="169"/>
      <c r="G39" s="169"/>
    </row>
    <row r="40" spans="1:7" ht="12" x14ac:dyDescent="0.2">
      <c r="A40" s="146"/>
      <c r="B40" s="170"/>
      <c r="C40" s="146"/>
      <c r="D40" s="146"/>
      <c r="E40" s="146"/>
      <c r="F40" s="146"/>
      <c r="G40" s="146"/>
    </row>
    <row r="41" spans="1:7" ht="12" x14ac:dyDescent="0.2">
      <c r="A41" s="146"/>
      <c r="B41" s="146"/>
      <c r="C41" s="146"/>
      <c r="D41" s="146"/>
      <c r="E41" s="146"/>
      <c r="F41" s="146"/>
      <c r="G41" s="146"/>
    </row>
    <row r="42" spans="1:7" ht="12" x14ac:dyDescent="0.2">
      <c r="A42" s="146"/>
      <c r="C42" s="147"/>
      <c r="D42" s="147"/>
      <c r="E42" s="146"/>
      <c r="F42" s="146"/>
      <c r="G42" s="146"/>
    </row>
    <row r="43" spans="1:7" ht="12" x14ac:dyDescent="0.2">
      <c r="A43" s="146"/>
      <c r="B43" s="146"/>
      <c r="C43" s="146"/>
      <c r="D43" s="146"/>
      <c r="E43" s="171"/>
      <c r="F43" s="146"/>
      <c r="G43" s="146"/>
    </row>
    <row r="44" spans="1:7" ht="12" x14ac:dyDescent="0.2">
      <c r="A44" s="146"/>
      <c r="B44" s="172"/>
      <c r="C44" s="147"/>
      <c r="D44" s="147"/>
      <c r="E44" s="146"/>
      <c r="F44" s="146"/>
      <c r="G44" s="146"/>
    </row>
    <row r="45" spans="1:7" ht="12" x14ac:dyDescent="0.2">
      <c r="A45" s="146"/>
      <c r="B45" s="173"/>
      <c r="C45" s="146"/>
      <c r="D45" s="146"/>
      <c r="E45" s="146"/>
      <c r="F45" s="146"/>
      <c r="G45" s="146"/>
    </row>
    <row r="46" spans="1:7" ht="12" x14ac:dyDescent="0.2">
      <c r="A46" s="146"/>
      <c r="B46" s="146"/>
      <c r="C46" s="146"/>
      <c r="D46" s="146"/>
      <c r="E46" s="146"/>
      <c r="F46" s="146"/>
      <c r="G46" s="146"/>
    </row>
    <row r="47" spans="1:7" ht="16.5" customHeight="1" x14ac:dyDescent="0.2">
      <c r="A47" s="146"/>
      <c r="B47" s="146"/>
      <c r="C47" s="146"/>
      <c r="D47" s="146"/>
      <c r="E47" s="146"/>
      <c r="F47" s="146"/>
      <c r="G47" s="146"/>
    </row>
  </sheetData>
  <mergeCells count="1">
    <mergeCell ref="A7:G7"/>
  </mergeCells>
  <hyperlinks>
    <hyperlink ref="A13" location="Inhaltsverzeichnis!A1" display="ALO_SvB"/>
    <hyperlink ref="A14" location="'Karte_ALO_Polen'!A1" display="'Karte_ALO_Polen'!A1"/>
    <hyperlink ref="A15" location="'Karte_ALO_Tschechen'!A1" display="'Karte_ALO_Tschechen'!A1"/>
    <hyperlink ref="A18" location="'Pendler'!A1" display="'Pendler'!A1"/>
    <hyperlink ref="A19" location="'Karte_Pendler_Polen'!A1" display="'Karte_Pendler_Polen'!A1"/>
    <hyperlink ref="A20" location="'Karte_Pendler_Tschechen'!A1" display="'Karte_Pendler_Tschechen'!A1"/>
    <hyperlink ref="A16" location="'Karte_SvB_Polen'!A1" display="'Karte_SvB_Polen'!A1"/>
    <hyperlink ref="A17" location="'Karte_SvB_Tschechen'!A1" display="'Karte_SvB_Tschechen'!A1"/>
    <hyperlink ref="A21" location="'Hinweise Alo Asu'!A1" display="'Hinweise Alo Asu'!A1"/>
    <hyperlink ref="A22" location="'Meth_Hinw_Anforderungsniveau'!A1" display="'Meth_Hinw_Anforderungsniveau'!A1"/>
    <hyperlink ref="A24" location="'Hinweise Berufe'!A1" display="'Hinweise Berufe'!A1"/>
    <hyperlink ref="A25" location="'Hinweise SVB GB'!A1" display="'Hinweise SVB GB'!A1"/>
    <hyperlink ref="A26" location="'Hinweise_Pendler'!A1" display="'Hinweise_Pendler'!A1"/>
    <hyperlink ref="A27" location="'Statistik-Infoseite'!A1" display="'Statistik-Infoseite'!A1"/>
    <hyperlink ref="A23" location="Übersicht_Berufssektoren!A1" display="Übersicht_Berufssektoren"/>
  </hyperlinks>
  <printOptions horizontalCentered="1"/>
  <pageMargins left="0.70866141732283472" right="0.39370078740157483" top="0.39370078740157483" bottom="0.39370078740157483" header="0.39370078740157483" footer="0.39370078740157483"/>
  <pageSetup paperSize="9" scale="87"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3" tint="-0.249977111117893"/>
    <pageSetUpPr autoPageBreaks="0"/>
  </sheetPr>
  <dimension ref="A1:W31"/>
  <sheetViews>
    <sheetView showGridLines="0" zoomScaleNormal="100" workbookViewId="0"/>
  </sheetViews>
  <sheetFormatPr baseColWidth="10" defaultRowHeight="11.25" x14ac:dyDescent="0.2"/>
  <cols>
    <col min="1" max="1" width="47" style="1" customWidth="1"/>
    <col min="2" max="3" width="6.625" style="1" customWidth="1"/>
    <col min="4" max="4" width="5.625" style="1" customWidth="1"/>
    <col min="5" max="5" width="6.625" style="1" customWidth="1"/>
    <col min="6" max="8" width="5.625" style="1" customWidth="1"/>
    <col min="9" max="9" width="6.625" style="1" customWidth="1"/>
    <col min="10" max="12" width="5.625" style="1" customWidth="1"/>
    <col min="13" max="13" width="7.875" style="1" customWidth="1"/>
    <col min="14" max="15" width="5.625" style="1" customWidth="1"/>
    <col min="16" max="16" width="6.625" style="1" customWidth="1"/>
    <col min="17" max="19" width="5.625" style="1" customWidth="1"/>
    <col min="20" max="20" width="6.625" style="1" customWidth="1"/>
    <col min="21" max="23" width="5.625" style="1" customWidth="1"/>
    <col min="24" max="16384" width="11" style="1"/>
  </cols>
  <sheetData>
    <row r="1" spans="1:23" ht="33.75" customHeight="1" x14ac:dyDescent="0.2">
      <c r="A1" s="7"/>
      <c r="B1" s="7"/>
      <c r="C1" s="7"/>
      <c r="D1" s="7"/>
      <c r="E1" s="7"/>
      <c r="F1" s="7"/>
      <c r="G1" s="7"/>
      <c r="H1" s="7"/>
      <c r="I1" s="7"/>
      <c r="J1" s="7"/>
      <c r="K1" s="7"/>
      <c r="L1" s="7"/>
      <c r="M1" s="7"/>
      <c r="N1" s="7"/>
      <c r="O1" s="7"/>
      <c r="P1" s="7"/>
      <c r="Q1" s="7"/>
      <c r="R1" s="7"/>
      <c r="S1" s="7"/>
      <c r="T1" s="7"/>
      <c r="U1" s="7"/>
      <c r="V1" s="7"/>
      <c r="W1" s="8" t="s">
        <v>311</v>
      </c>
    </row>
    <row r="2" spans="1:23" ht="11.25" customHeight="1" x14ac:dyDescent="0.2"/>
    <row r="3" spans="1:23" ht="26.25" customHeight="1" x14ac:dyDescent="0.2">
      <c r="A3" s="391" t="s">
        <v>337</v>
      </c>
      <c r="B3" s="391"/>
      <c r="C3" s="391"/>
      <c r="D3" s="391"/>
      <c r="E3" s="391"/>
      <c r="F3" s="391"/>
      <c r="G3" s="391"/>
      <c r="H3" s="391"/>
      <c r="I3" s="391"/>
      <c r="J3" s="391"/>
      <c r="K3" s="391"/>
      <c r="L3" s="391"/>
      <c r="M3" s="391"/>
      <c r="N3" s="391"/>
      <c r="O3" s="391"/>
      <c r="P3" s="391"/>
      <c r="Q3" s="391"/>
      <c r="R3" s="391"/>
      <c r="S3" s="391"/>
      <c r="T3" s="391"/>
      <c r="U3" s="391"/>
      <c r="V3" s="391"/>
      <c r="W3" s="391"/>
    </row>
    <row r="4" spans="1:23" ht="18.75" customHeight="1" x14ac:dyDescent="0.2">
      <c r="A4" s="10" t="str">
        <f>STRG!$G$1</f>
        <v>Sachsen</v>
      </c>
    </row>
    <row r="5" spans="1:23" ht="11.25" customHeight="1" x14ac:dyDescent="0.2">
      <c r="A5" s="9" t="str">
        <f>Roh_Alo!$D$16&amp;" bzw. "&amp;IF(MID(Roh_SvB_Berufssektor!$D$6,1,(LEN(Roh_SvB_Berufssektor!$D$6)-5))="März","Stichtag: "&amp;"31.03."&amp;RIGHT(Roh_SvB_Berufssektor!$D$6,4),IF(MID(Roh_SvB_Berufssektor!$D$6,1,(LEN(Roh_SvB_Berufssektor!$D$6)-5))="Juni","Stichtag: "&amp;"30.06."&amp;RIGHT(Roh_SvB_Berufssektor!$D$6,4),IF(MID(Roh_SvB_Berufssektor!$D$6,1,(LEN(Roh_SvB_Berufssektor!$D$6)-5))="September","Stichtag: "&amp;"30.09."&amp;RIGHT(Roh_SvB_Berufssektor!$D$6,4),IF(MID(Roh_SvB_Berufssektor!$D$6,1,(LEN(Roh_SvB_Berufssektor!$D$6)-5))="Dezember","Stichtag: "&amp;"31.12."&amp;RIGHT(Roh_SvB_Berufssektor!$D$6,4)))))</f>
        <v>Juni 2017 bzw. Stichtag: 31.12.2016</v>
      </c>
      <c r="D5" s="101"/>
    </row>
    <row r="6" spans="1:23" ht="11.25" customHeight="1" x14ac:dyDescent="0.2">
      <c r="A6" s="9"/>
      <c r="D6" s="101"/>
    </row>
    <row r="7" spans="1:23" ht="19.5" customHeight="1" x14ac:dyDescent="0.2">
      <c r="A7" s="388" t="s">
        <v>102</v>
      </c>
      <c r="B7" s="402" t="str">
        <f>"Arbeitslose (Berichtsmonat "&amp;Roh_Alo!$D$16&amp;")"</f>
        <v>Arbeitslose (Berichtsmonat Juni 2017)</v>
      </c>
      <c r="C7" s="402"/>
      <c r="D7" s="402"/>
      <c r="E7" s="402"/>
      <c r="F7" s="402"/>
      <c r="G7" s="402"/>
      <c r="H7" s="402"/>
      <c r="I7" s="402"/>
      <c r="J7" s="402"/>
      <c r="K7" s="402"/>
      <c r="L7" s="403"/>
      <c r="M7" s="404" t="str">
        <f>"Sozialversicherungspflichtig Beschäftigte ("&amp;IF(MID(Roh_SvB_Berufssektor!$D$6,1,(LEN(Roh_SvB_Berufssektor!$D$6)-5))="März","Stichtag: "&amp;"31.03."&amp;RIGHT(Roh_SvB_Berufssektor!$D$6,4),IF(MID(Roh_SvB_Berufssektor!$D$6,1,(LEN(Roh_SvB_Berufssektor!$D$6)-5))="Juni","Stichtag: "&amp;"30.06."&amp;RIGHT(Roh_SvB_Berufssektor!$D$6,4),IF(MID(Roh_SvB_Berufssektor!$D$6,1,(LEN(Roh_SvB_Berufssektor!$D$6)-5))="September","Stichtag: "&amp;"30.09."&amp;RIGHT(Roh_SvB_Berufssektor!$D$6,4),IF(MID(Roh_SvB_Berufssektor!$D$6,1,(LEN(Roh_SvB_Berufssektor!$D$6)-5))="Dezember","Stichtag: "&amp;"31.12."&amp;RIGHT(Roh_SvB_Berufssektor!$D$6,4)))))&amp;")"</f>
        <v>Sozialversicherungspflichtig Beschäftigte (Stichtag: 31.12.2016)</v>
      </c>
      <c r="N7" s="402"/>
      <c r="O7" s="402"/>
      <c r="P7" s="402"/>
      <c r="Q7" s="402"/>
      <c r="R7" s="402"/>
      <c r="S7" s="402"/>
      <c r="T7" s="402"/>
      <c r="U7" s="402"/>
      <c r="V7" s="402"/>
      <c r="W7" s="403"/>
    </row>
    <row r="8" spans="1:23" ht="14.25" customHeight="1" x14ac:dyDescent="0.2">
      <c r="A8" s="389"/>
      <c r="B8" s="394" t="s">
        <v>3</v>
      </c>
      <c r="C8" s="394"/>
      <c r="D8" s="395"/>
      <c r="E8" s="400" t="s">
        <v>299</v>
      </c>
      <c r="F8" s="400"/>
      <c r="G8" s="400"/>
      <c r="H8" s="400"/>
      <c r="I8" s="396"/>
      <c r="J8" s="396"/>
      <c r="K8" s="396"/>
      <c r="L8" s="397"/>
      <c r="M8" s="405" t="s">
        <v>3</v>
      </c>
      <c r="N8" s="400"/>
      <c r="O8" s="406"/>
      <c r="P8" s="407" t="s">
        <v>299</v>
      </c>
      <c r="Q8" s="396"/>
      <c r="R8" s="396"/>
      <c r="S8" s="396"/>
      <c r="T8" s="396"/>
      <c r="U8" s="396"/>
      <c r="V8" s="396"/>
      <c r="W8" s="397"/>
    </row>
    <row r="9" spans="1:23" ht="14.25" customHeight="1" x14ac:dyDescent="0.2">
      <c r="A9" s="389"/>
      <c r="B9" s="396"/>
      <c r="C9" s="396"/>
      <c r="D9" s="397"/>
      <c r="E9" s="401" t="s">
        <v>0</v>
      </c>
      <c r="F9" s="401"/>
      <c r="G9" s="401"/>
      <c r="H9" s="393"/>
      <c r="I9" s="401" t="s">
        <v>310</v>
      </c>
      <c r="J9" s="401"/>
      <c r="K9" s="401"/>
      <c r="L9" s="393"/>
      <c r="M9" s="407"/>
      <c r="N9" s="396"/>
      <c r="O9" s="397"/>
      <c r="P9" s="392" t="s">
        <v>0</v>
      </c>
      <c r="Q9" s="401"/>
      <c r="R9" s="401"/>
      <c r="S9" s="393"/>
      <c r="T9" s="401" t="s">
        <v>310</v>
      </c>
      <c r="U9" s="401"/>
      <c r="V9" s="401"/>
      <c r="W9" s="393"/>
    </row>
    <row r="10" spans="1:23" ht="36" customHeight="1" x14ac:dyDescent="0.2">
      <c r="A10" s="389"/>
      <c r="B10" s="398" t="s">
        <v>103</v>
      </c>
      <c r="C10" s="392" t="s">
        <v>321</v>
      </c>
      <c r="D10" s="393"/>
      <c r="E10" s="398" t="s">
        <v>103</v>
      </c>
      <c r="F10" s="388" t="s">
        <v>323</v>
      </c>
      <c r="G10" s="392" t="s">
        <v>321</v>
      </c>
      <c r="H10" s="393"/>
      <c r="I10" s="398" t="s">
        <v>103</v>
      </c>
      <c r="J10" s="388" t="s">
        <v>362</v>
      </c>
      <c r="K10" s="392" t="s">
        <v>321</v>
      </c>
      <c r="L10" s="393"/>
      <c r="M10" s="408" t="s">
        <v>103</v>
      </c>
      <c r="N10" s="392" t="s">
        <v>104</v>
      </c>
      <c r="O10" s="393"/>
      <c r="P10" s="408" t="s">
        <v>103</v>
      </c>
      <c r="Q10" s="388" t="s">
        <v>363</v>
      </c>
      <c r="R10" s="392" t="s">
        <v>104</v>
      </c>
      <c r="S10" s="393"/>
      <c r="T10" s="408" t="s">
        <v>103</v>
      </c>
      <c r="U10" s="388" t="s">
        <v>324</v>
      </c>
      <c r="V10" s="392" t="s">
        <v>104</v>
      </c>
      <c r="W10" s="393"/>
    </row>
    <row r="11" spans="1:23" ht="18.75" customHeight="1" x14ac:dyDescent="0.2">
      <c r="A11" s="389"/>
      <c r="B11" s="399"/>
      <c r="C11" s="102" t="s">
        <v>105</v>
      </c>
      <c r="D11" s="102" t="s">
        <v>106</v>
      </c>
      <c r="E11" s="399"/>
      <c r="F11" s="390"/>
      <c r="G11" s="102" t="s">
        <v>105</v>
      </c>
      <c r="H11" s="102" t="s">
        <v>106</v>
      </c>
      <c r="I11" s="399"/>
      <c r="J11" s="390"/>
      <c r="K11" s="102" t="s">
        <v>105</v>
      </c>
      <c r="L11" s="102" t="s">
        <v>106</v>
      </c>
      <c r="M11" s="409"/>
      <c r="N11" s="102" t="s">
        <v>105</v>
      </c>
      <c r="O11" s="102" t="s">
        <v>106</v>
      </c>
      <c r="P11" s="409"/>
      <c r="Q11" s="390"/>
      <c r="R11" s="102" t="s">
        <v>105</v>
      </c>
      <c r="S11" s="102" t="s">
        <v>106</v>
      </c>
      <c r="T11" s="409"/>
      <c r="U11" s="390"/>
      <c r="V11" s="102" t="s">
        <v>105</v>
      </c>
      <c r="W11" s="102" t="s">
        <v>106</v>
      </c>
    </row>
    <row r="12" spans="1:23" s="2" customFormat="1" ht="11.25" customHeight="1" x14ac:dyDescent="0.2">
      <c r="A12" s="390"/>
      <c r="B12" s="6">
        <v>1</v>
      </c>
      <c r="C12" s="5">
        <v>2</v>
      </c>
      <c r="D12" s="4">
        <v>3</v>
      </c>
      <c r="E12" s="6">
        <v>4</v>
      </c>
      <c r="F12" s="5">
        <v>5</v>
      </c>
      <c r="G12" s="4">
        <v>6</v>
      </c>
      <c r="H12" s="6">
        <v>7</v>
      </c>
      <c r="I12" s="6">
        <v>8</v>
      </c>
      <c r="J12" s="5">
        <v>9</v>
      </c>
      <c r="K12" s="4">
        <v>10</v>
      </c>
      <c r="L12" s="6">
        <v>11</v>
      </c>
      <c r="M12" s="4">
        <v>12</v>
      </c>
      <c r="N12" s="5">
        <v>13</v>
      </c>
      <c r="O12" s="4">
        <v>14</v>
      </c>
      <c r="P12" s="4">
        <v>15</v>
      </c>
      <c r="Q12" s="5">
        <v>16</v>
      </c>
      <c r="R12" s="4">
        <v>17</v>
      </c>
      <c r="S12" s="6">
        <v>18</v>
      </c>
      <c r="T12" s="6">
        <v>19</v>
      </c>
      <c r="U12" s="5">
        <v>20</v>
      </c>
      <c r="V12" s="4">
        <v>21</v>
      </c>
      <c r="W12" s="6">
        <v>22</v>
      </c>
    </row>
    <row r="13" spans="1:23" ht="15" customHeight="1" x14ac:dyDescent="0.2">
      <c r="A13" s="267" t="s">
        <v>3</v>
      </c>
      <c r="B13" s="284">
        <f>INDEX(Alo_WB,MATCH(STRG!$G$1,Alo_Region,0)+MATCH(ALO_SvB!$A13,Alo_Merkmal,0)-1,MATCH(ALO_SvB!$B$8,Alo_Staat,0)+MATCH(STRG!$L$1,Alo_BM,0)-1)</f>
        <v>135729</v>
      </c>
      <c r="C13" s="273">
        <f>IF(ISERROR(INDEX(Alo_WB,MATCH(STRG!$G$1,Alo_Region,0)+MATCH(ALO_SvB!A13,Alo_Merkmal,0)-1,MATCH(ALO_SvB!$B$8,Alo_Staat,0)+MATCH(STRG!$L$1,Alo_BM,0)-1)-INDEX(Alo_WB,MATCH(STRG!$G$1,Alo_Region,0)+MATCH(ALO_SvB!A13,Alo_Merkmal,0)-1,MATCH(ALO_SvB!$B$8,Alo_Staat,0)+MATCH(STRG!$L$1,Alo_BM,0))),"X",INDEX(Alo_WB,MATCH(STRG!$G$1,Alo_Region,0)+MATCH(ALO_SvB!A13,Alo_Merkmal,0)-1,MATCH(ALO_SvB!$B$8,Alo_Staat,0)+MATCH(STRG!$L$1,Alo_BM,0)-1)-INDEX(Alo_WB,MATCH(STRG!$G$1,Alo_Region,0)+MATCH(ALO_SvB!A13,Alo_Merkmal,0)-1,MATCH(ALO_SvB!$B$8,Alo_Staat,0)+MATCH(STRG!$L$1,Alo_BM,0)))</f>
        <v>-16051</v>
      </c>
      <c r="D13" s="282">
        <f>IF(ISERROR(C13/INDEX(Alo_WB,MATCH(STRG!$G$1,Alo_Region,0)+MATCH(ALO_SvB!A13,Alo_Merkmal,0)-1,MATCH(ALO_SvB!$B$8,Alo_Staat,0)+MATCH(STRG!$L$1,Alo_BM,0))*100),"X",C13/INDEX(Alo_WB,MATCH(STRG!$G$1,Alo_Region,0)+MATCH(ALO_SvB!A13,Alo_Merkmal,0)-1,MATCH(ALO_SvB!$B$8,Alo_Staat,0)+MATCH(STRG!$L$1,Alo_BM,0))*100)</f>
        <v>-10.575174594808274</v>
      </c>
      <c r="E13" s="274">
        <f>INDEX(Alo_WB,MATCH(STRG!$G$1,Alo_Region,0)+MATCH(ALO_SvB!$A13,Alo_Merkmal,0)-1,MATCH(ALO_SvB!$E$9,Alo_Staat,0)+MATCH(STRG!$L$1,Alo_BM,0)-1)</f>
        <v>788</v>
      </c>
      <c r="F13" s="275">
        <f>IF(ISERROR(E13/B13*100),"X",E13/B13*100)</f>
        <v>0.58056863308504447</v>
      </c>
      <c r="G13" s="274">
        <f>IF(ISERROR(INDEX(Alo_WB,MATCH(STRG!$G$1,Alo_Region,0)+MATCH(ALO_SvB!A13,Alo_Merkmal,0)-1,MATCH(ALO_SvB!$E$9,Alo_Staat,0)+MATCH(STRG!$L$1,Alo_BM,0)-1)-INDEX(Alo_WB,MATCH(STRG!$G$1,Alo_Region,0)+MATCH(ALO_SvB!A13,Alo_Merkmal,0)-1,MATCH(ALO_SvB!$E$9,Alo_Staat,0)+MATCH(STRG!$L$1,Alo_BM,0))),"X",INDEX(Alo_WB,MATCH(STRG!$G$1,Alo_Region,0)+MATCH(ALO_SvB!A13,Alo_Merkmal,0)-1,MATCH(ALO_SvB!$E$9,Alo_Staat,0)+MATCH(STRG!$L$1,Alo_BM,0)-1)-INDEX(Alo_WB,MATCH(STRG!$G$1,Alo_Region,0)+MATCH(ALO_SvB!A13,Alo_Merkmal,0)-1,MATCH(ALO_SvB!$E$9,Alo_Staat,0)+MATCH(STRG!$L$1,Alo_BM,0)))</f>
        <v>-23</v>
      </c>
      <c r="H13" s="318">
        <f>IF(ISERROR(G13/INDEX(Alo_WB,MATCH(STRG!$G$1,Alo_Region,0)+MATCH(ALO_SvB!A13,Alo_Merkmal,0)-1,MATCH(ALO_SvB!$E$9,Alo_Staat,0)+MATCH(STRG!$L$1,Alo_BM,0))*100),"X",G13/INDEX(Alo_WB,MATCH(STRG!$G$1,Alo_Region,0)+MATCH(ALO_SvB!A13,Alo_Merkmal,0)-1,MATCH(ALO_SvB!$E$9,Alo_Staat,0)+MATCH(STRG!$L$1,Alo_BM,0))*100)</f>
        <v>-2.8360049321824907</v>
      </c>
      <c r="I13" s="274">
        <f>INDEX(Alo_WB,MATCH(STRG!$G$1,Alo_Region,0)+MATCH(ALO_SvB!$A13,Alo_Merkmal,0)-1,MATCH(ALO_SvB!$I$9,Alo_Staat,0)+MATCH(STRG!$L$1,Alo_BM,0)-1)</f>
        <v>380</v>
      </c>
      <c r="J13" s="275">
        <f>IF(ISERROR(I13/B13*100),"X",I13/B13*100)</f>
        <v>0.27996964539634123</v>
      </c>
      <c r="K13" s="274">
        <f>IF(ISERROR(INDEX(Alo_WB,MATCH(STRG!$G$1,Alo_Region,0)+MATCH(ALO_SvB!A13,Alo_Merkmal,0)-1,MATCH(ALO_SvB!$I$9,Alo_Staat,0)+MATCH(STRG!$L$1,Alo_BM,0)-1)-INDEX(Alo_WB,MATCH(STRG!$G$1,Alo_Region,0)+MATCH(ALO_SvB!A13,Alo_Merkmal,0)-1,MATCH(ALO_SvB!$I$9,Alo_Staat,0)+MATCH(STRG!$L$1,Alo_BM,0))),"X",INDEX(Alo_WB,MATCH(STRG!$G$1,Alo_Region,0)+MATCH(ALO_SvB!A13,Alo_Merkmal,0)-1,MATCH(ALO_SvB!$I$9,Alo_Staat,0)+MATCH(STRG!$L$1,Alo_BM,0)-1)-INDEX(Alo_WB,MATCH(STRG!$G$1,Alo_Region,0)+MATCH(ALO_SvB!A13,Alo_Merkmal,0)-1,MATCH(ALO_SvB!$I$9,Alo_Staat,0)+MATCH(STRG!$L$1,Alo_BM,0)))</f>
        <v>14</v>
      </c>
      <c r="L13" s="318">
        <f>IF(ISERROR(K13/INDEX(Alo_WB,MATCH(STRG!$G$1,Alo_Region,0)+MATCH(ALO_SvB!A13,Alo_Merkmal,0)-1,MATCH(ALO_SvB!$I$9,Alo_Staat,0)+MATCH(STRG!$L$1,Alo_BM,0))*100),"X",K13/INDEX(Alo_WB,MATCH(STRG!$G$1,Alo_Region,0)+MATCH(ALO_SvB!A13,Alo_Merkmal,0)-1,MATCH(ALO_SvB!$I$9,Alo_Staat,0)+MATCH(STRG!$L$1,Alo_BM,0))*100)</f>
        <v>3.8251366120218582</v>
      </c>
      <c r="M13" s="284">
        <f>INDEX(SvB_B_WB,MATCH(STRG!$I$1,SvB_B_Region,0)+MATCH("Gesamt",SvB_B_Sektor,0)-1,MATCH("Gesamt",SvB_B_Staat,0)+MATCH(ALO_SvB!M10,SvB_B_BM,0)-1)</f>
        <v>1568916</v>
      </c>
      <c r="N13" s="273">
        <f>INDEX(SvB_B_WB,MATCH(STRG!$I$1,SvB_B_Region,0)+MATCH("Gesamt",SvB_B_Sektor,0)-1,MATCH("Gesamt",SvB_B_Staat,0)+MATCH("Abw. abs. VJM",SvB_B_BM,0)-1)</f>
        <v>26421</v>
      </c>
      <c r="O13" s="282">
        <f>INDEX(SvB_B_WB,MATCH(STRG!$I$1,SvB_B_Region,0)+MATCH("Gesamt",SvB_B_Sektor,0)-1,MATCH("Gesamt",SvB_B_Staat,0)+MATCH("Abw. rel. VJM",SvB_B_BM,0)-1)</f>
        <v>1.7128742719000001</v>
      </c>
      <c r="P13" s="325">
        <f>INDEX(SvB_B_WB,MATCH(STRG!$I$1,SvB_B_Region,0)+MATCH("Gesamt",SvB_B_Sektor,0)-1,MATCH("152 Polen",SvB_B_Staat,0)+MATCH(ALO_SvB!P10,SvB_B_BM,0)-1)</f>
        <v>12077</v>
      </c>
      <c r="Q13" s="275">
        <f>IF(ISERROR(P13/M13*100),"X",P13/M13*100)</f>
        <v>0.76976715133251239</v>
      </c>
      <c r="R13" s="274">
        <f>INDEX(SvB_B_WB,MATCH(STRG!$I$1,SvB_B_Region,0)+MATCH("Gesamt",SvB_B_Sektor,0)-1,MATCH("152 Polen",SvB_B_Staat,0)+MATCH("Abw. abs. VJM",SvB_B_BM,0)-1)</f>
        <v>2708</v>
      </c>
      <c r="S13" s="318">
        <f>INDEX(SvB_B_WB,MATCH(STRG!$I$1,SvB_B_Region,0)+MATCH("Gesamt",SvB_B_Sektor,0)-1,MATCH("152 Polen",SvB_B_Staat,0)+MATCH("Abw. rel. VJM",SvB_B_BM,0)-1)</f>
        <v>28.9038317857</v>
      </c>
      <c r="T13" s="325">
        <f>INDEX(SvB_B_WB,MATCH(STRG!$I$1,SvB_B_Region,0)+MATCH("Gesamt",SvB_B_Sektor,0)-1,MATCH("164 Tschechien",SvB_B_Staat,0)+MATCH(ALO_SvB!T10,SvB_B_BM,0)-1)</f>
        <v>6855</v>
      </c>
      <c r="U13" s="275">
        <f>IF(ISERROR(T13/M13*100),"X",T13/M13*100)</f>
        <v>0.43692587748483669</v>
      </c>
      <c r="V13" s="274">
        <f>INDEX(SvB_B_WB,MATCH(STRG!$I$1,SvB_B_Region,0)+MATCH("Gesamt",SvB_B_Sektor,0)-1,MATCH("164 Tschechien",SvB_B_Staat,0)+MATCH("Abw. abs. VJM",SvB_B_BM,0)-1)</f>
        <v>1662</v>
      </c>
      <c r="W13" s="318">
        <f>INDEX(SvB_B_WB,MATCH(STRG!$I$1,SvB_B_Region,0)+MATCH("Gesamt",SvB_B_Sektor,0)-1,MATCH("164 Tschechien",SvB_B_Staat,0)+MATCH("Abw. rel. VJM",SvB_B_BM,0)-1)</f>
        <v>32.004621606000001</v>
      </c>
    </row>
    <row r="14" spans="1:23" ht="18.75" customHeight="1" x14ac:dyDescent="0.2">
      <c r="A14" s="279" t="s">
        <v>325</v>
      </c>
      <c r="B14" s="285"/>
      <c r="C14" s="276"/>
      <c r="D14" s="283"/>
      <c r="E14" s="3"/>
      <c r="F14" s="277"/>
      <c r="G14" s="3"/>
      <c r="H14" s="319"/>
      <c r="I14" s="3"/>
      <c r="J14" s="277"/>
      <c r="K14" s="3"/>
      <c r="L14" s="319"/>
      <c r="M14" s="285"/>
      <c r="N14" s="276"/>
      <c r="O14" s="283"/>
      <c r="P14" s="326"/>
      <c r="Q14" s="277"/>
      <c r="R14" s="3"/>
      <c r="S14" s="319"/>
      <c r="T14" s="326"/>
      <c r="U14" s="277"/>
      <c r="V14" s="3"/>
      <c r="W14" s="319"/>
    </row>
    <row r="15" spans="1:23" ht="15" customHeight="1" x14ac:dyDescent="0.2">
      <c r="A15" s="280" t="s">
        <v>130</v>
      </c>
      <c r="B15" s="285">
        <f>INDEX(Alo_WB,MATCH(STRG!$G$1,Alo_Region,0)+MATCH(ALO_SvB!$A15,Alo_Merkmal,0)-1,MATCH(ALO_SvB!$B$8,Alo_Staat,0)+MATCH(STRG!$L$1,Alo_BM,0)-1)</f>
        <v>40793</v>
      </c>
      <c r="C15" s="276">
        <f>IF(ISERROR(INDEX(Alo_WB,MATCH(STRG!$G$1,Alo_Region,0)+MATCH(ALO_SvB!A15,Alo_Merkmal,0)-1,MATCH(ALO_SvB!$B$8,Alo_Staat,0)+MATCH(STRG!$L$1,Alo_BM,0)-1)-INDEX(Alo_WB,MATCH(STRG!$G$1,Alo_Region,0)+MATCH(ALO_SvB!A15,Alo_Merkmal,0)-1,MATCH(ALO_SvB!$B$8,Alo_Staat,0)+MATCH(STRG!$L$1,Alo_BM,0))),"X",INDEX(Alo_WB,MATCH(STRG!$G$1,Alo_Region,0)+MATCH(ALO_SvB!A15,Alo_Merkmal,0)-1,MATCH(ALO_SvB!$B$8,Alo_Staat,0)+MATCH(STRG!$L$1,Alo_BM,0)-1)-INDEX(Alo_WB,MATCH(STRG!$G$1,Alo_Region,0)+MATCH(ALO_SvB!A15,Alo_Merkmal,0)-1,MATCH(ALO_SvB!$B$8,Alo_Staat,0)+MATCH(STRG!$L$1,Alo_BM,0)))</f>
        <v>-6076</v>
      </c>
      <c r="D15" s="283">
        <f>IF(ISERROR(C15/INDEX(Alo_WB,MATCH(STRG!$G$1,Alo_Region,0)+MATCH(ALO_SvB!A15,Alo_Merkmal,0)-1,MATCH(ALO_SvB!$B$8,Alo_Staat,0)+MATCH(STRG!$L$1,Alo_BM,0))*100),"X",C15/INDEX(Alo_WB,MATCH(STRG!$G$1,Alo_Region,0)+MATCH(ALO_SvB!A15,Alo_Merkmal,0)-1,MATCH(ALO_SvB!$B$8,Alo_Staat,0)+MATCH(STRG!$L$1,Alo_BM,0))*100)</f>
        <v>-12.963792698798779</v>
      </c>
      <c r="E15" s="3">
        <f>INDEX(Alo_WB,MATCH(STRG!$G$1,Alo_Region,0)+MATCH(ALO_SvB!$A15,Alo_Merkmal,0)-1,MATCH(ALO_SvB!$E$9,Alo_Staat,0)+MATCH(STRG!$L$1,Alo_BM,0)-1)</f>
        <v>227</v>
      </c>
      <c r="F15" s="277">
        <f t="shared" ref="F15:F26" si="0">IF(ISERROR(E15/B15*100),"X",E15/B15*100)</f>
        <v>0.55646802147427255</v>
      </c>
      <c r="G15" s="3">
        <f>IF(ISERROR(INDEX(Alo_WB,MATCH(STRG!$G$1,Alo_Region,0)+MATCH(ALO_SvB!A15,Alo_Merkmal,0)-1,MATCH(ALO_SvB!$E$9,Alo_Staat,0)+MATCH(STRG!$L$1,Alo_BM,0)-1)-INDEX(Alo_WB,MATCH(STRG!$G$1,Alo_Region,0)+MATCH(ALO_SvB!A15,Alo_Merkmal,0)-1,MATCH(ALO_SvB!$E$9,Alo_Staat,0)+MATCH(STRG!$L$1,Alo_BM,0))),"X",INDEX(Alo_WB,MATCH(STRG!$G$1,Alo_Region,0)+MATCH(ALO_SvB!A15,Alo_Merkmal,0)-1,MATCH(ALO_SvB!$E$9,Alo_Staat,0)+MATCH(STRG!$L$1,Alo_BM,0)-1)-INDEX(Alo_WB,MATCH(STRG!$G$1,Alo_Region,0)+MATCH(ALO_SvB!A15,Alo_Merkmal,0)-1,MATCH(ALO_SvB!$E$9,Alo_Staat,0)+MATCH(STRG!$L$1,Alo_BM,0)))</f>
        <v>0</v>
      </c>
      <c r="H15" s="319">
        <f>IF(ISERROR(G15/INDEX(Alo_WB,MATCH(STRG!$G$1,Alo_Region,0)+MATCH(ALO_SvB!A15,Alo_Merkmal,0)-1,MATCH(ALO_SvB!$E$9,Alo_Staat,0)+MATCH(STRG!$L$1,Alo_BM,0))*100),"X",G15/INDEX(Alo_WB,MATCH(STRG!$G$1,Alo_Region,0)+MATCH(ALO_SvB!A15,Alo_Merkmal,0)-1,MATCH(ALO_SvB!$E$9,Alo_Staat,0)+MATCH(STRG!$L$1,Alo_BM,0))*100)</f>
        <v>0</v>
      </c>
      <c r="I15" s="3">
        <f>INDEX(Alo_WB,MATCH(STRG!$G$1,Alo_Region,0)+MATCH(ALO_SvB!$A15,Alo_Merkmal,0)-1,MATCH(ALO_SvB!$I$9,Alo_Staat,0)+MATCH(STRG!$L$1,Alo_BM,0)-1)</f>
        <v>61</v>
      </c>
      <c r="J15" s="277">
        <f t="shared" ref="J15:J26" si="1">IF(ISERROR(I15/B15*100),"X",I15/B15*100)</f>
        <v>0.14953545951511288</v>
      </c>
      <c r="K15" s="3">
        <f>IF(ISERROR(INDEX(Alo_WB,MATCH(STRG!$G$1,Alo_Region,0)+MATCH(ALO_SvB!A15,Alo_Merkmal,0)-1,MATCH(ALO_SvB!$I$9,Alo_Staat,0)+MATCH(STRG!$L$1,Alo_BM,0)-1)-INDEX(Alo_WB,MATCH(STRG!$G$1,Alo_Region,0)+MATCH(ALO_SvB!A15,Alo_Merkmal,0)-1,MATCH(ALO_SvB!$I$9,Alo_Staat,0)+MATCH(STRG!$L$1,Alo_BM,0))),"X",INDEX(Alo_WB,MATCH(STRG!$G$1,Alo_Region,0)+MATCH(ALO_SvB!A15,Alo_Merkmal,0)-1,MATCH(ALO_SvB!$I$9,Alo_Staat,0)+MATCH(STRG!$L$1,Alo_BM,0)-1)-INDEX(Alo_WB,MATCH(STRG!$G$1,Alo_Region,0)+MATCH(ALO_SvB!A15,Alo_Merkmal,0)-1,MATCH(ALO_SvB!$I$9,Alo_Staat,0)+MATCH(STRG!$L$1,Alo_BM,0)))</f>
        <v>1</v>
      </c>
      <c r="L15" s="319">
        <f>IF(ISERROR(K15/INDEX(Alo_WB,MATCH(STRG!$G$1,Alo_Region,0)+MATCH(ALO_SvB!A15,Alo_Merkmal,0)-1,MATCH(ALO_SvB!$I$9,Alo_Staat,0)+MATCH(STRG!$L$1,Alo_BM,0))*100),"X",K15/INDEX(Alo_WB,MATCH(STRG!$G$1,Alo_Region,0)+MATCH(ALO_SvB!A15,Alo_Merkmal,0)-1,MATCH(ALO_SvB!$I$9,Alo_Staat,0)+MATCH(STRG!$L$1,Alo_BM,0))*100)</f>
        <v>1.6666666666666667</v>
      </c>
      <c r="M15" s="285">
        <f>INDEX(SvB_B_WB,MATCH(STRG!$I$1,SvB_B_Region,0)+MATCH($A15,SvB_B_Sektor,0)-1,MATCH("Gesamt",SvB_B_Staat,0)+MATCH(ALO_SvB!$M$10,SvB_B_BM,0)-1)</f>
        <v>472943</v>
      </c>
      <c r="N15" s="276">
        <f>INDEX(SvB_B_WB,MATCH(STRG!$I$1,SvB_B_Region,0)+MATCH($A15,SvB_B_Sektor,0)-1,MATCH("Gesamt",SvB_B_Staat,0)+MATCH("Abw. abs. VJM",SvB_B_BM,0)-1)</f>
        <v>3422</v>
      </c>
      <c r="O15" s="283">
        <f>INDEX(SvB_B_WB,MATCH(STRG!$I$1,SvB_B_Region,0)+MATCH($A15,SvB_B_Sektor,0)-1,MATCH("Gesamt",SvB_B_Staat,0)+MATCH("Abw. rel. VJM",SvB_B_BM,0)-1)</f>
        <v>0.72882789059999997</v>
      </c>
      <c r="P15" s="326">
        <f>INDEX(SvB_B_WB,MATCH(STRG!$I$1,SvB_B_Region,0)+MATCH($A15,SvB_B_Sektor,0)-1,MATCH("152 Polen",SvB_B_Staat,0)+MATCH(ALO_SvB!$M$10,SvB_B_BM,0)-1)</f>
        <v>5818</v>
      </c>
      <c r="Q15" s="277">
        <f t="shared" ref="Q15:Q26" si="2">IF(ISERROR(P15/M15*100),"X",P15/M15*100)</f>
        <v>1.2301693861628147</v>
      </c>
      <c r="R15" s="3">
        <f>INDEX(SvB_B_WB,MATCH(STRG!$I$1,SvB_B_Region,0)+MATCH($A15,SvB_B_Sektor,0)-1,MATCH("152 Polen",SvB_B_Staat,0)+MATCH("Abw. abs. VJM",SvB_B_BM,0)-1)</f>
        <v>1215</v>
      </c>
      <c r="S15" s="319">
        <f>INDEX(SvB_B_WB,MATCH(STRG!$I$1,SvB_B_Region,0)+MATCH($A15,SvB_B_Sektor,0)-1,MATCH("152 Polen",SvB_B_Staat,0)+MATCH("Abw. rel. VJM",SvB_B_BM,0)-1)</f>
        <v>26.395828807299999</v>
      </c>
      <c r="T15" s="326">
        <f>INDEX(SvB_B_WB,MATCH(STRG!$I$1,SvB_B_Region,0)+MATCH($A15,SvB_B_Sektor,0)-1,MATCH("164 Tschechien",SvB_B_Staat,0)+MATCH(ALO_SvB!$M$10,SvB_B_BM,0)-1)</f>
        <v>2020</v>
      </c>
      <c r="U15" s="277">
        <f t="shared" ref="U15:U20" si="3">IF(ISERROR(T15/M15*100),"X",T15/M15*100)</f>
        <v>0.42711278103280942</v>
      </c>
      <c r="V15" s="3">
        <f>INDEX(SvB_B_WB,MATCH(STRG!$I$1,SvB_B_Region,0)+MATCH($A15,SvB_B_Sektor,0)-1,MATCH("164 Tschechien",SvB_B_Staat,0)+MATCH("Abw. abs. VJM",SvB_B_BM,0)-1)</f>
        <v>611</v>
      </c>
      <c r="W15" s="319">
        <f>INDEX(SvB_B_WB,MATCH(STRG!$I$1,SvB_B_Region,0)+MATCH($A15,SvB_B_Sektor,0)-1,MATCH("164 Tschechien",SvB_B_Staat,0)+MATCH("Abw. rel. VJM",SvB_B_BM,0)-1)</f>
        <v>43.364088005699998</v>
      </c>
    </row>
    <row r="16" spans="1:23" ht="15" customHeight="1" x14ac:dyDescent="0.2">
      <c r="A16" s="280" t="s">
        <v>129</v>
      </c>
      <c r="B16" s="285">
        <f>INDEX(Alo_WB,MATCH(STRG!$G$1,Alo_Region,0)+MATCH(ALO_SvB!$A16,Alo_Merkmal,0)-1,MATCH(ALO_SvB!$B$8,Alo_Staat,0)+MATCH(STRG!$L$1,Alo_BM,0)-1)</f>
        <v>26742</v>
      </c>
      <c r="C16" s="276">
        <f>IF(ISERROR(INDEX(Alo_WB,MATCH(STRG!$G$1,Alo_Region,0)+MATCH(ALO_SvB!A16,Alo_Merkmal,0)-1,MATCH(ALO_SvB!$B$8,Alo_Staat,0)+MATCH(STRG!$L$1,Alo_BM,0)-1)-INDEX(Alo_WB,MATCH(STRG!$G$1,Alo_Region,0)+MATCH(ALO_SvB!A16,Alo_Merkmal,0)-1,MATCH(ALO_SvB!$B$8,Alo_Staat,0)+MATCH(STRG!$L$1,Alo_BM,0))),"X",INDEX(Alo_WB,MATCH(STRG!$G$1,Alo_Region,0)+MATCH(ALO_SvB!A16,Alo_Merkmal,0)-1,MATCH(ALO_SvB!$B$8,Alo_Staat,0)+MATCH(STRG!$L$1,Alo_BM,0)-1)-INDEX(Alo_WB,MATCH(STRG!$G$1,Alo_Region,0)+MATCH(ALO_SvB!A16,Alo_Merkmal,0)-1,MATCH(ALO_SvB!$B$8,Alo_Staat,0)+MATCH(STRG!$L$1,Alo_BM,0)))</f>
        <v>-2176</v>
      </c>
      <c r="D16" s="283">
        <f>IF(ISERROR(C16/INDEX(Alo_WB,MATCH(STRG!$G$1,Alo_Region,0)+MATCH(ALO_SvB!A16,Alo_Merkmal,0)-1,MATCH(ALO_SvB!$B$8,Alo_Staat,0)+MATCH(STRG!$L$1,Alo_BM,0))*100),"X",C16/INDEX(Alo_WB,MATCH(STRG!$G$1,Alo_Region,0)+MATCH(ALO_SvB!A16,Alo_Merkmal,0)-1,MATCH(ALO_SvB!$B$8,Alo_Staat,0)+MATCH(STRG!$L$1,Alo_BM,0))*100)</f>
        <v>-7.5247250847223182</v>
      </c>
      <c r="E16" s="3">
        <f>INDEX(Alo_WB,MATCH(STRG!$G$1,Alo_Region,0)+MATCH(ALO_SvB!$A16,Alo_Merkmal,0)-1,MATCH(ALO_SvB!$E$9,Alo_Staat,0)+MATCH(STRG!$L$1,Alo_BM,0)-1)</f>
        <v>174</v>
      </c>
      <c r="F16" s="277">
        <f t="shared" si="0"/>
        <v>0.6506618801884676</v>
      </c>
      <c r="G16" s="3">
        <f>IF(ISERROR(INDEX(Alo_WB,MATCH(STRG!$G$1,Alo_Region,0)+MATCH(ALO_SvB!A16,Alo_Merkmal,0)-1,MATCH(ALO_SvB!$E$9,Alo_Staat,0)+MATCH(STRG!$L$1,Alo_BM,0)-1)-INDEX(Alo_WB,MATCH(STRG!$G$1,Alo_Region,0)+MATCH(ALO_SvB!A16,Alo_Merkmal,0)-1,MATCH(ALO_SvB!$E$9,Alo_Staat,0)+MATCH(STRG!$L$1,Alo_BM,0))),"X",INDEX(Alo_WB,MATCH(STRG!$G$1,Alo_Region,0)+MATCH(ALO_SvB!A16,Alo_Merkmal,0)-1,MATCH(ALO_SvB!$E$9,Alo_Staat,0)+MATCH(STRG!$L$1,Alo_BM,0)-1)-INDEX(Alo_WB,MATCH(STRG!$G$1,Alo_Region,0)+MATCH(ALO_SvB!A16,Alo_Merkmal,0)-1,MATCH(ALO_SvB!$E$9,Alo_Staat,0)+MATCH(STRG!$L$1,Alo_BM,0)))</f>
        <v>-3</v>
      </c>
      <c r="H16" s="319">
        <f>IF(ISERROR(G16/INDEX(Alo_WB,MATCH(STRG!$G$1,Alo_Region,0)+MATCH(ALO_SvB!A16,Alo_Merkmal,0)-1,MATCH(ALO_SvB!$E$9,Alo_Staat,0)+MATCH(STRG!$L$1,Alo_BM,0))*100),"X",G16/INDEX(Alo_WB,MATCH(STRG!$G$1,Alo_Region,0)+MATCH(ALO_SvB!A16,Alo_Merkmal,0)-1,MATCH(ALO_SvB!$E$9,Alo_Staat,0)+MATCH(STRG!$L$1,Alo_BM,0))*100)</f>
        <v>-1.6949152542372881</v>
      </c>
      <c r="I16" s="3">
        <f>INDEX(Alo_WB,MATCH(STRG!$G$1,Alo_Region,0)+MATCH(ALO_SvB!$A16,Alo_Merkmal,0)-1,MATCH(ALO_SvB!$I$9,Alo_Staat,0)+MATCH(STRG!$L$1,Alo_BM,0)-1)</f>
        <v>140</v>
      </c>
      <c r="J16" s="277">
        <f>IF(ISERROR(I16/B16*100),"X",I16/B16*100)</f>
        <v>0.5235210530252038</v>
      </c>
      <c r="K16" s="3">
        <f>IF(ISERROR(INDEX(Alo_WB,MATCH(STRG!$G$1,Alo_Region,0)+MATCH(ALO_SvB!A16,Alo_Merkmal,0)-1,MATCH(ALO_SvB!$I$9,Alo_Staat,0)+MATCH(STRG!$L$1,Alo_BM,0)-1)-INDEX(Alo_WB,MATCH(STRG!$G$1,Alo_Region,0)+MATCH(ALO_SvB!A16,Alo_Merkmal,0)-1,MATCH(ALO_SvB!$I$9,Alo_Staat,0)+MATCH(STRG!$L$1,Alo_BM,0))),"X",INDEX(Alo_WB,MATCH(STRG!$G$1,Alo_Region,0)+MATCH(ALO_SvB!A16,Alo_Merkmal,0)-1,MATCH(ALO_SvB!$I$9,Alo_Staat,0)+MATCH(STRG!$L$1,Alo_BM,0)-1)-INDEX(Alo_WB,MATCH(STRG!$G$1,Alo_Region,0)+MATCH(ALO_SvB!A16,Alo_Merkmal,0)-1,MATCH(ALO_SvB!$I$9,Alo_Staat,0)+MATCH(STRG!$L$1,Alo_BM,0)))</f>
        <v>3</v>
      </c>
      <c r="L16" s="319">
        <f>IF(ISERROR(K16/INDEX(Alo_WB,MATCH(STRG!$G$1,Alo_Region,0)+MATCH(ALO_SvB!A16,Alo_Merkmal,0)-1,MATCH(ALO_SvB!$I$9,Alo_Staat,0)+MATCH(STRG!$L$1,Alo_BM,0))*100),"X",K16/INDEX(Alo_WB,MATCH(STRG!$G$1,Alo_Region,0)+MATCH(ALO_SvB!A16,Alo_Merkmal,0)-1,MATCH(ALO_SvB!$I$9,Alo_Staat,0)+MATCH(STRG!$L$1,Alo_BM,0))*100)</f>
        <v>2.1897810218978102</v>
      </c>
      <c r="M16" s="285">
        <f>INDEX(SvB_B_WB,MATCH(STRG!$I$1,SvB_B_Region,0)+MATCH($A16,SvB_B_Sektor,0)-1,MATCH("Gesamt",SvB_B_Staat,0)+MATCH(ALO_SvB!$M$10,SvB_B_BM,0)-1)</f>
        <v>404524</v>
      </c>
      <c r="N16" s="276">
        <f>INDEX(SvB_B_WB,MATCH(STRG!$I$1,SvB_B_Region,0)+MATCH($A16,SvB_B_Sektor,0)-1,MATCH("Gesamt",SvB_B_Staat,0)+MATCH("Abw. abs. VJM",SvB_B_BM,0)-1)</f>
        <v>11454</v>
      </c>
      <c r="O16" s="283">
        <f>INDEX(SvB_B_WB,MATCH(STRG!$I$1,SvB_B_Region,0)+MATCH($A16,SvB_B_Sektor,0)-1,MATCH("Gesamt",SvB_B_Staat,0)+MATCH("Abw. rel. VJM",SvB_B_BM,0)-1)</f>
        <v>2.9139847863999999</v>
      </c>
      <c r="P16" s="326">
        <f>INDEX(SvB_B_WB,MATCH(STRG!$I$1,SvB_B_Region,0)+MATCH($A16,SvB_B_Sektor,0)-1,MATCH("152 Polen",SvB_B_Staat,0)+MATCH(ALO_SvB!$M$10,SvB_B_BM,0)-1)</f>
        <v>1572</v>
      </c>
      <c r="Q16" s="277">
        <f t="shared" si="2"/>
        <v>0.38860487882053968</v>
      </c>
      <c r="R16" s="3">
        <f>INDEX(SvB_B_WB,MATCH(STRG!$I$1,SvB_B_Region,0)+MATCH($A16,SvB_B_Sektor,0)-1,MATCH("152 Polen",SvB_B_Staat,0)+MATCH("Abw. abs. VJM",SvB_B_BM,0)-1)</f>
        <v>259</v>
      </c>
      <c r="S16" s="319">
        <f>INDEX(SvB_B_WB,MATCH(STRG!$I$1,SvB_B_Region,0)+MATCH($A16,SvB_B_Sektor,0)-1,MATCH("152 Polen",SvB_B_Staat,0)+MATCH("Abw. rel. VJM",SvB_B_BM,0)-1)</f>
        <v>19.725818735699999</v>
      </c>
      <c r="T16" s="326">
        <f>INDEX(SvB_B_WB,MATCH(STRG!$I$1,SvB_B_Region,0)+MATCH($A16,SvB_B_Sektor,0)-1,MATCH("164 Tschechien",SvB_B_Staat,0)+MATCH(ALO_SvB!$M$10,SvB_B_BM,0)-1)</f>
        <v>2196</v>
      </c>
      <c r="U16" s="277">
        <f t="shared" si="3"/>
        <v>0.54286025056609744</v>
      </c>
      <c r="V16" s="3">
        <f>INDEX(SvB_B_WB,MATCH(STRG!$I$1,SvB_B_Region,0)+MATCH($A16,SvB_B_Sektor,0)-1,MATCH("164 Tschechien",SvB_B_Staat,0)+MATCH("Abw. abs. VJM",SvB_B_BM,0)-1)</f>
        <v>349</v>
      </c>
      <c r="W16" s="319">
        <f>INDEX(SvB_B_WB,MATCH(STRG!$I$1,SvB_B_Region,0)+MATCH($A16,SvB_B_Sektor,0)-1,MATCH("164 Tschechien",SvB_B_Staat,0)+MATCH("Abw. rel. VJM",SvB_B_BM,0)-1)</f>
        <v>18.8955062263</v>
      </c>
    </row>
    <row r="17" spans="1:23" ht="15" customHeight="1" x14ac:dyDescent="0.2">
      <c r="A17" s="280" t="s">
        <v>128</v>
      </c>
      <c r="B17" s="285">
        <f>INDEX(Alo_WB,MATCH(STRG!$G$1,Alo_Region,0)+MATCH(ALO_SvB!$A17,Alo_Merkmal,0)-1,MATCH(ALO_SvB!$B$8,Alo_Staat,0)+MATCH(STRG!$L$1,Alo_BM,0)-1)</f>
        <v>31891</v>
      </c>
      <c r="C17" s="276">
        <f>IF(ISERROR(INDEX(Alo_WB,MATCH(STRG!$G$1,Alo_Region,0)+MATCH(ALO_SvB!A17,Alo_Merkmal,0)-1,MATCH(ALO_SvB!$B$8,Alo_Staat,0)+MATCH(STRG!$L$1,Alo_BM,0)-1)-INDEX(Alo_WB,MATCH(STRG!$G$1,Alo_Region,0)+MATCH(ALO_SvB!A17,Alo_Merkmal,0)-1,MATCH(ALO_SvB!$B$8,Alo_Staat,0)+MATCH(STRG!$L$1,Alo_BM,0))),"X",INDEX(Alo_WB,MATCH(STRG!$G$1,Alo_Region,0)+MATCH(ALO_SvB!A17,Alo_Merkmal,0)-1,MATCH(ALO_SvB!$B$8,Alo_Staat,0)+MATCH(STRG!$L$1,Alo_BM,0)-1)-INDEX(Alo_WB,MATCH(STRG!$G$1,Alo_Region,0)+MATCH(ALO_SvB!A17,Alo_Merkmal,0)-1,MATCH(ALO_SvB!$B$8,Alo_Staat,0)+MATCH(STRG!$L$1,Alo_BM,0)))</f>
        <v>-3933</v>
      </c>
      <c r="D17" s="283">
        <f>IF(ISERROR(C17/INDEX(Alo_WB,MATCH(STRG!$G$1,Alo_Region,0)+MATCH(ALO_SvB!A17,Alo_Merkmal,0)-1,MATCH(ALO_SvB!$B$8,Alo_Staat,0)+MATCH(STRG!$L$1,Alo_BM,0))*100),"X",C17/INDEX(Alo_WB,MATCH(STRG!$G$1,Alo_Region,0)+MATCH(ALO_SvB!A17,Alo_Merkmal,0)-1,MATCH(ALO_SvB!$B$8,Alo_Staat,0)+MATCH(STRG!$L$1,Alo_BM,0))*100)</f>
        <v>-10.978673514962036</v>
      </c>
      <c r="E17" s="3">
        <f>INDEX(Alo_WB,MATCH(STRG!$G$1,Alo_Region,0)+MATCH(ALO_SvB!$A17,Alo_Merkmal,0)-1,MATCH(ALO_SvB!$E$9,Alo_Staat,0)+MATCH(STRG!$L$1,Alo_BM,0)-1)</f>
        <v>148</v>
      </c>
      <c r="F17" s="277">
        <f t="shared" si="0"/>
        <v>0.4640807751403217</v>
      </c>
      <c r="G17" s="3">
        <f>IF(ISERROR(INDEX(Alo_WB,MATCH(STRG!$G$1,Alo_Region,0)+MATCH(ALO_SvB!A17,Alo_Merkmal,0)-1,MATCH(ALO_SvB!$E$9,Alo_Staat,0)+MATCH(STRG!$L$1,Alo_BM,0)-1)-INDEX(Alo_WB,MATCH(STRG!$G$1,Alo_Region,0)+MATCH(ALO_SvB!A17,Alo_Merkmal,0)-1,MATCH(ALO_SvB!$E$9,Alo_Staat,0)+MATCH(STRG!$L$1,Alo_BM,0))),"X",INDEX(Alo_WB,MATCH(STRG!$G$1,Alo_Region,0)+MATCH(ALO_SvB!A17,Alo_Merkmal,0)-1,MATCH(ALO_SvB!$E$9,Alo_Staat,0)+MATCH(STRG!$L$1,Alo_BM,0)-1)-INDEX(Alo_WB,MATCH(STRG!$G$1,Alo_Region,0)+MATCH(ALO_SvB!A17,Alo_Merkmal,0)-1,MATCH(ALO_SvB!$E$9,Alo_Staat,0)+MATCH(STRG!$L$1,Alo_BM,0)))</f>
        <v>-29</v>
      </c>
      <c r="H17" s="319">
        <f>IF(ISERROR(G17/INDEX(Alo_WB,MATCH(STRG!$G$1,Alo_Region,0)+MATCH(ALO_SvB!A17,Alo_Merkmal,0)-1,MATCH(ALO_SvB!$E$9,Alo_Staat,0)+MATCH(STRG!$L$1,Alo_BM,0))*100),"X",G17/INDEX(Alo_WB,MATCH(STRG!$G$1,Alo_Region,0)+MATCH(ALO_SvB!A17,Alo_Merkmal,0)-1,MATCH(ALO_SvB!$E$9,Alo_Staat,0)+MATCH(STRG!$L$1,Alo_BM,0))*100)</f>
        <v>-16.38418079096045</v>
      </c>
      <c r="I17" s="3">
        <f>INDEX(Alo_WB,MATCH(STRG!$G$1,Alo_Region,0)+MATCH(ALO_SvB!$A17,Alo_Merkmal,0)-1,MATCH(ALO_SvB!$I$9,Alo_Staat,0)+MATCH(STRG!$L$1,Alo_BM,0)-1)</f>
        <v>58</v>
      </c>
      <c r="J17" s="277">
        <f t="shared" si="1"/>
        <v>0.18186949296039634</v>
      </c>
      <c r="K17" s="3">
        <f>IF(ISERROR(INDEX(Alo_WB,MATCH(STRG!$G$1,Alo_Region,0)+MATCH(ALO_SvB!A17,Alo_Merkmal,0)-1,MATCH(ALO_SvB!$I$9,Alo_Staat,0)+MATCH(STRG!$L$1,Alo_BM,0)-1)-INDEX(Alo_WB,MATCH(STRG!$G$1,Alo_Region,0)+MATCH(ALO_SvB!A17,Alo_Merkmal,0)-1,MATCH(ALO_SvB!$I$9,Alo_Staat,0)+MATCH(STRG!$L$1,Alo_BM,0))),"X",INDEX(Alo_WB,MATCH(STRG!$G$1,Alo_Region,0)+MATCH(ALO_SvB!A17,Alo_Merkmal,0)-1,MATCH(ALO_SvB!$I$9,Alo_Staat,0)+MATCH(STRG!$L$1,Alo_BM,0)-1)-INDEX(Alo_WB,MATCH(STRG!$G$1,Alo_Region,0)+MATCH(ALO_SvB!A17,Alo_Merkmal,0)-1,MATCH(ALO_SvB!$I$9,Alo_Staat,0)+MATCH(STRG!$L$1,Alo_BM,0)))</f>
        <v>-6</v>
      </c>
      <c r="L17" s="319">
        <f>IF(ISERROR(K17/INDEX(Alo_WB,MATCH(STRG!$G$1,Alo_Region,0)+MATCH(ALO_SvB!A17,Alo_Merkmal,0)-1,MATCH(ALO_SvB!$I$9,Alo_Staat,0)+MATCH(STRG!$L$1,Alo_BM,0))*100),"X",K17/INDEX(Alo_WB,MATCH(STRG!$G$1,Alo_Region,0)+MATCH(ALO_SvB!A17,Alo_Merkmal,0)-1,MATCH(ALO_SvB!$I$9,Alo_Staat,0)+MATCH(STRG!$L$1,Alo_BM,0))*100)</f>
        <v>-9.375</v>
      </c>
      <c r="M17" s="285">
        <f>INDEX(SvB_B_WB,MATCH(STRG!$I$1,SvB_B_Region,0)+MATCH($A17,SvB_B_Sektor,0)-1,MATCH("Gesamt",SvB_B_Staat,0)+MATCH(ALO_SvB!$M$10,SvB_B_BM,0)-1)</f>
        <v>437853</v>
      </c>
      <c r="N17" s="276">
        <f>INDEX(SvB_B_WB,MATCH(STRG!$I$1,SvB_B_Region,0)+MATCH($A17,SvB_B_Sektor,0)-1,MATCH("Gesamt",SvB_B_Staat,0)+MATCH("Abw. abs. VJM",SvB_B_BM,0)-1)</f>
        <v>4106</v>
      </c>
      <c r="O17" s="283">
        <f>INDEX(SvB_B_WB,MATCH(STRG!$I$1,SvB_B_Region,0)+MATCH($A17,SvB_B_Sektor,0)-1,MATCH("Gesamt",SvB_B_Staat,0)+MATCH("Abw. rel. VJM",SvB_B_BM,0)-1)</f>
        <v>0.94663478940000001</v>
      </c>
      <c r="P17" s="326">
        <f>INDEX(SvB_B_WB,MATCH(STRG!$I$1,SvB_B_Region,0)+MATCH($A17,SvB_B_Sektor,0)-1,MATCH("152 Polen",SvB_B_Staat,0)+MATCH(ALO_SvB!$M$10,SvB_B_BM,0)-1)</f>
        <v>901</v>
      </c>
      <c r="Q17" s="277">
        <f t="shared" si="2"/>
        <v>0.20577682464206024</v>
      </c>
      <c r="R17" s="3">
        <f>INDEX(SvB_B_WB,MATCH(STRG!$I$1,SvB_B_Region,0)+MATCH($A17,SvB_B_Sektor,0)-1,MATCH("152 Polen",SvB_B_Staat,0)+MATCH("Abw. abs. VJM",SvB_B_BM,0)-1)</f>
        <v>98</v>
      </c>
      <c r="S17" s="319">
        <f>INDEX(SvB_B_WB,MATCH(STRG!$I$1,SvB_B_Region,0)+MATCH($A17,SvB_B_Sektor,0)-1,MATCH("152 Polen",SvB_B_Staat,0)+MATCH("Abw. rel. VJM",SvB_B_BM,0)-1)</f>
        <v>12.204234122000001</v>
      </c>
      <c r="T17" s="326">
        <f>INDEX(SvB_B_WB,MATCH(STRG!$I$1,SvB_B_Region,0)+MATCH($A17,SvB_B_Sektor,0)-1,MATCH("164 Tschechien",SvB_B_Staat,0)+MATCH(ALO_SvB!$M$10,SvB_B_BM,0)-1)</f>
        <v>441</v>
      </c>
      <c r="U17" s="277">
        <f t="shared" si="3"/>
        <v>0.10071873436975423</v>
      </c>
      <c r="V17" s="3">
        <f>INDEX(SvB_B_WB,MATCH(STRG!$I$1,SvB_B_Region,0)+MATCH($A17,SvB_B_Sektor,0)-1,MATCH("164 Tschechien",SvB_B_Staat,0)+MATCH("Abw. abs. VJM",SvB_B_BM,0)-1)</f>
        <v>64</v>
      </c>
      <c r="W17" s="319">
        <f>INDEX(SvB_B_WB,MATCH(STRG!$I$1,SvB_B_Region,0)+MATCH($A17,SvB_B_Sektor,0)-1,MATCH("164 Tschechien",SvB_B_Staat,0)+MATCH("Abw. rel. VJM",SvB_B_BM,0)-1)</f>
        <v>16.976127321</v>
      </c>
    </row>
    <row r="18" spans="1:23" ht="15" customHeight="1" x14ac:dyDescent="0.2">
      <c r="A18" s="280" t="s">
        <v>127</v>
      </c>
      <c r="B18" s="285">
        <f>INDEX(Alo_WB,MATCH(STRG!$G$1,Alo_Region,0)+MATCH(ALO_SvB!$A18,Alo_Merkmal,0)-1,MATCH(ALO_SvB!$B$8,Alo_Staat,0)+MATCH(STRG!$L$1,Alo_BM,0)-1)</f>
        <v>2354</v>
      </c>
      <c r="C18" s="276">
        <f>IF(ISERROR(INDEX(Alo_WB,MATCH(STRG!$G$1,Alo_Region,0)+MATCH(ALO_SvB!A18,Alo_Merkmal,0)-1,MATCH(ALO_SvB!$B$8,Alo_Staat,0)+MATCH(STRG!$L$1,Alo_BM,0)-1)-INDEX(Alo_WB,MATCH(STRG!$G$1,Alo_Region,0)+MATCH(ALO_SvB!A18,Alo_Merkmal,0)-1,MATCH(ALO_SvB!$B$8,Alo_Staat,0)+MATCH(STRG!$L$1,Alo_BM,0))),"X",INDEX(Alo_WB,MATCH(STRG!$G$1,Alo_Region,0)+MATCH(ALO_SvB!A18,Alo_Merkmal,0)-1,MATCH(ALO_SvB!$B$8,Alo_Staat,0)+MATCH(STRG!$L$1,Alo_BM,0)-1)-INDEX(Alo_WB,MATCH(STRG!$G$1,Alo_Region,0)+MATCH(ALO_SvB!A18,Alo_Merkmal,0)-1,MATCH(ALO_SvB!$B$8,Alo_Staat,0)+MATCH(STRG!$L$1,Alo_BM,0)))</f>
        <v>-368</v>
      </c>
      <c r="D18" s="283">
        <f>IF(ISERROR(C18/INDEX(Alo_WB,MATCH(STRG!$G$1,Alo_Region,0)+MATCH(ALO_SvB!A18,Alo_Merkmal,0)-1,MATCH(ALO_SvB!$B$8,Alo_Staat,0)+MATCH(STRG!$L$1,Alo_BM,0))*100),"X",C18/INDEX(Alo_WB,MATCH(STRG!$G$1,Alo_Region,0)+MATCH(ALO_SvB!A18,Alo_Merkmal,0)-1,MATCH(ALO_SvB!$B$8,Alo_Staat,0)+MATCH(STRG!$L$1,Alo_BM,0))*100)</f>
        <v>-13.51947097722263</v>
      </c>
      <c r="E18" s="3">
        <f>INDEX(Alo_WB,MATCH(STRG!$G$1,Alo_Region,0)+MATCH(ALO_SvB!$A18,Alo_Merkmal,0)-1,MATCH(ALO_SvB!$E$9,Alo_Staat,0)+MATCH(STRG!$L$1,Alo_BM,0)-1)</f>
        <v>22</v>
      </c>
      <c r="F18" s="277">
        <f t="shared" si="0"/>
        <v>0.93457943925233633</v>
      </c>
      <c r="G18" s="3">
        <f>IF(ISERROR(INDEX(Alo_WB,MATCH(STRG!$G$1,Alo_Region,0)+MATCH(ALO_SvB!A18,Alo_Merkmal,0)-1,MATCH(ALO_SvB!$E$9,Alo_Staat,0)+MATCH(STRG!$L$1,Alo_BM,0)-1)-INDEX(Alo_WB,MATCH(STRG!$G$1,Alo_Region,0)+MATCH(ALO_SvB!A18,Alo_Merkmal,0)-1,MATCH(ALO_SvB!$E$9,Alo_Staat,0)+MATCH(STRG!$L$1,Alo_BM,0))),"X",INDEX(Alo_WB,MATCH(STRG!$G$1,Alo_Region,0)+MATCH(ALO_SvB!A18,Alo_Merkmal,0)-1,MATCH(ALO_SvB!$E$9,Alo_Staat,0)+MATCH(STRG!$L$1,Alo_BM,0)-1)-INDEX(Alo_WB,MATCH(STRG!$G$1,Alo_Region,0)+MATCH(ALO_SvB!A18,Alo_Merkmal,0)-1,MATCH(ALO_SvB!$E$9,Alo_Staat,0)+MATCH(STRG!$L$1,Alo_BM,0)))</f>
        <v>4</v>
      </c>
      <c r="H18" s="319">
        <f>IF(ISERROR(G18/INDEX(Alo_WB,MATCH(STRG!$G$1,Alo_Region,0)+MATCH(ALO_SvB!A18,Alo_Merkmal,0)-1,MATCH(ALO_SvB!$E$9,Alo_Staat,0)+MATCH(STRG!$L$1,Alo_BM,0))*100),"X",G18/INDEX(Alo_WB,MATCH(STRG!$G$1,Alo_Region,0)+MATCH(ALO_SvB!A18,Alo_Merkmal,0)-1,MATCH(ALO_SvB!$E$9,Alo_Staat,0)+MATCH(STRG!$L$1,Alo_BM,0))*100)</f>
        <v>22.222222222222221</v>
      </c>
      <c r="I18" s="3" t="str">
        <f>INDEX(Alo_WB,MATCH(STRG!$G$1,Alo_Region,0)+MATCH(ALO_SvB!$A18,Alo_Merkmal,0)-1,MATCH(ALO_SvB!$I$9,Alo_Staat,0)+MATCH(STRG!$L$1,Alo_BM,0)-1)</f>
        <v>*</v>
      </c>
      <c r="J18" s="277" t="str">
        <f t="shared" si="1"/>
        <v>X</v>
      </c>
      <c r="K18" s="3" t="str">
        <f>IF(ISERROR(INDEX(Alo_WB,MATCH(STRG!$G$1,Alo_Region,0)+MATCH(ALO_SvB!A18,Alo_Merkmal,0)-1,MATCH(ALO_SvB!$I$9,Alo_Staat,0)+MATCH(STRG!$L$1,Alo_BM,0)-1)-INDEX(Alo_WB,MATCH(STRG!$G$1,Alo_Region,0)+MATCH(ALO_SvB!A18,Alo_Merkmal,0)-1,MATCH(ALO_SvB!$I$9,Alo_Staat,0)+MATCH(STRG!$L$1,Alo_BM,0))),"X",INDEX(Alo_WB,MATCH(STRG!$G$1,Alo_Region,0)+MATCH(ALO_SvB!A18,Alo_Merkmal,0)-1,MATCH(ALO_SvB!$I$9,Alo_Staat,0)+MATCH(STRG!$L$1,Alo_BM,0)-1)-INDEX(Alo_WB,MATCH(STRG!$G$1,Alo_Region,0)+MATCH(ALO_SvB!A18,Alo_Merkmal,0)-1,MATCH(ALO_SvB!$I$9,Alo_Staat,0)+MATCH(STRG!$L$1,Alo_BM,0)))</f>
        <v>X</v>
      </c>
      <c r="L18" s="319" t="str">
        <f>IF(ISERROR(K18/INDEX(Alo_WB,MATCH(STRG!$G$1,Alo_Region,0)+MATCH(ALO_SvB!A18,Alo_Merkmal,0)-1,MATCH(ALO_SvB!$I$9,Alo_Staat,0)+MATCH(STRG!$L$1,Alo_BM,0))*100),"X",K18/INDEX(Alo_WB,MATCH(STRG!$G$1,Alo_Region,0)+MATCH(ALO_SvB!A18,Alo_Merkmal,0)-1,MATCH(ALO_SvB!$I$9,Alo_Staat,0)+MATCH(STRG!$L$1,Alo_BM,0))*100)</f>
        <v>X</v>
      </c>
      <c r="M18" s="285">
        <f>INDEX(SvB_B_WB,MATCH(STRG!$I$1,SvB_B_Region,0)+MATCH($A18,SvB_B_Sektor,0)-1,MATCH("Gesamt",SvB_B_Staat,0)+MATCH(ALO_SvB!$M$10,SvB_B_BM,0)-1)</f>
        <v>40607</v>
      </c>
      <c r="N18" s="276">
        <f>INDEX(SvB_B_WB,MATCH(STRG!$I$1,SvB_B_Region,0)+MATCH($A18,SvB_B_Sektor,0)-1,MATCH("Gesamt",SvB_B_Staat,0)+MATCH("Abw. abs. VJM",SvB_B_BM,0)-1)</f>
        <v>1131</v>
      </c>
      <c r="O18" s="283">
        <f>INDEX(SvB_B_WB,MATCH(STRG!$I$1,SvB_B_Region,0)+MATCH($A18,SvB_B_Sektor,0)-1,MATCH("Gesamt",SvB_B_Staat,0)+MATCH("Abw. rel. VJM",SvB_B_BM,0)-1)</f>
        <v>2.8650319181000001</v>
      </c>
      <c r="P18" s="326">
        <f>INDEX(SvB_B_WB,MATCH(STRG!$I$1,SvB_B_Region,0)+MATCH($A18,SvB_B_Sektor,0)-1,MATCH("152 Polen",SvB_B_Staat,0)+MATCH(ALO_SvB!$M$10,SvB_B_BM,0)-1)</f>
        <v>94</v>
      </c>
      <c r="Q18" s="277">
        <f t="shared" si="2"/>
        <v>0.23148718201295343</v>
      </c>
      <c r="R18" s="3">
        <f>INDEX(SvB_B_WB,MATCH(STRG!$I$1,SvB_B_Region,0)+MATCH($A18,SvB_B_Sektor,0)-1,MATCH("152 Polen",SvB_B_Staat,0)+MATCH("Abw. abs. VJM",SvB_B_BM,0)-1)</f>
        <v>-1</v>
      </c>
      <c r="S18" s="319">
        <f>INDEX(SvB_B_WB,MATCH(STRG!$I$1,SvB_B_Region,0)+MATCH($A18,SvB_B_Sektor,0)-1,MATCH("152 Polen",SvB_B_Staat,0)+MATCH("Abw. rel. VJM",SvB_B_BM,0)-1)</f>
        <v>-1.0526315789</v>
      </c>
      <c r="T18" s="326">
        <f>INDEX(SvB_B_WB,MATCH(STRG!$I$1,SvB_B_Region,0)+MATCH($A18,SvB_B_Sektor,0)-1,MATCH("164 Tschechien",SvB_B_Staat,0)+MATCH(ALO_SvB!$M$10,SvB_B_BM,0)-1)</f>
        <v>58</v>
      </c>
      <c r="U18" s="277">
        <f t="shared" si="3"/>
        <v>0.14283251656118404</v>
      </c>
      <c r="V18" s="3">
        <f>INDEX(SvB_B_WB,MATCH(STRG!$I$1,SvB_B_Region,0)+MATCH($A18,SvB_B_Sektor,0)-1,MATCH("164 Tschechien",SvB_B_Staat,0)+MATCH("Abw. abs. VJM",SvB_B_BM,0)-1)</f>
        <v>14</v>
      </c>
      <c r="W18" s="319">
        <f>INDEX(SvB_B_WB,MATCH(STRG!$I$1,SvB_B_Region,0)+MATCH($A18,SvB_B_Sektor,0)-1,MATCH("164 Tschechien",SvB_B_Staat,0)+MATCH("Abw. rel. VJM",SvB_B_BM,0)-1)</f>
        <v>31.818181818199999</v>
      </c>
    </row>
    <row r="19" spans="1:23" ht="15" customHeight="1" x14ac:dyDescent="0.2">
      <c r="A19" s="280" t="s">
        <v>126</v>
      </c>
      <c r="B19" s="285">
        <f>INDEX(Alo_WB,MATCH(STRG!$G$1,Alo_Region,0)+MATCH(ALO_SvB!$A19,Alo_Merkmal,0)-1,MATCH(ALO_SvB!$B$8,Alo_Staat,0)+MATCH(STRG!$L$1,Alo_BM,0)-1)</f>
        <v>30323</v>
      </c>
      <c r="C19" s="276">
        <f>IF(ISERROR(INDEX(Alo_WB,MATCH(STRG!$G$1,Alo_Region,0)+MATCH(ALO_SvB!A19,Alo_Merkmal,0)-1,MATCH(ALO_SvB!$B$8,Alo_Staat,0)+MATCH(STRG!$L$1,Alo_BM,0)-1)-INDEX(Alo_WB,MATCH(STRG!$G$1,Alo_Region,0)+MATCH(ALO_SvB!A19,Alo_Merkmal,0)-1,MATCH(ALO_SvB!$B$8,Alo_Staat,0)+MATCH(STRG!$L$1,Alo_BM,0))),"X",INDEX(Alo_WB,MATCH(STRG!$G$1,Alo_Region,0)+MATCH(ALO_SvB!A19,Alo_Merkmal,0)-1,MATCH(ALO_SvB!$B$8,Alo_Staat,0)+MATCH(STRG!$L$1,Alo_BM,0)-1)-INDEX(Alo_WB,MATCH(STRG!$G$1,Alo_Region,0)+MATCH(ALO_SvB!A19,Alo_Merkmal,0)-1,MATCH(ALO_SvB!$B$8,Alo_Staat,0)+MATCH(STRG!$L$1,Alo_BM,0)))</f>
        <v>-2571</v>
      </c>
      <c r="D19" s="283">
        <f>IF(ISERROR(C19/INDEX(Alo_WB,MATCH(STRG!$G$1,Alo_Region,0)+MATCH(ALO_SvB!A19,Alo_Merkmal,0)-1,MATCH(ALO_SvB!$B$8,Alo_Staat,0)+MATCH(STRG!$L$1,Alo_BM,0))*100),"X",C19/INDEX(Alo_WB,MATCH(STRG!$G$1,Alo_Region,0)+MATCH(ALO_SvB!A19,Alo_Merkmal,0)-1,MATCH(ALO_SvB!$B$8,Alo_Staat,0)+MATCH(STRG!$L$1,Alo_BM,0))*100)</f>
        <v>-7.8160150787377631</v>
      </c>
      <c r="E19" s="3">
        <f>INDEX(Alo_WB,MATCH(STRG!$G$1,Alo_Region,0)+MATCH(ALO_SvB!$A19,Alo_Merkmal,0)-1,MATCH(ALO_SvB!$E$9,Alo_Staat,0)+MATCH(STRG!$L$1,Alo_BM,0)-1)</f>
        <v>195</v>
      </c>
      <c r="F19" s="277">
        <f t="shared" si="0"/>
        <v>0.64307621277578075</v>
      </c>
      <c r="G19" s="3">
        <f>IF(ISERROR(INDEX(Alo_WB,MATCH(STRG!$G$1,Alo_Region,0)+MATCH(ALO_SvB!A19,Alo_Merkmal,0)-1,MATCH(ALO_SvB!$E$9,Alo_Staat,0)+MATCH(STRG!$L$1,Alo_BM,0)-1)-INDEX(Alo_WB,MATCH(STRG!$G$1,Alo_Region,0)+MATCH(ALO_SvB!A19,Alo_Merkmal,0)-1,MATCH(ALO_SvB!$E$9,Alo_Staat,0)+MATCH(STRG!$L$1,Alo_BM,0))),"X",INDEX(Alo_WB,MATCH(STRG!$G$1,Alo_Region,0)+MATCH(ALO_SvB!A19,Alo_Merkmal,0)-1,MATCH(ALO_SvB!$E$9,Alo_Staat,0)+MATCH(STRG!$L$1,Alo_BM,0)-1)-INDEX(Alo_WB,MATCH(STRG!$G$1,Alo_Region,0)+MATCH(ALO_SvB!A19,Alo_Merkmal,0)-1,MATCH(ALO_SvB!$E$9,Alo_Staat,0)+MATCH(STRG!$L$1,Alo_BM,0)))</f>
        <v>9</v>
      </c>
      <c r="H19" s="319">
        <f>IF(ISERROR(G19/INDEX(Alo_WB,MATCH(STRG!$G$1,Alo_Region,0)+MATCH(ALO_SvB!A19,Alo_Merkmal,0)-1,MATCH(ALO_SvB!$E$9,Alo_Staat,0)+MATCH(STRG!$L$1,Alo_BM,0))*100),"X",G19/INDEX(Alo_WB,MATCH(STRG!$G$1,Alo_Region,0)+MATCH(ALO_SvB!A19,Alo_Merkmal,0)-1,MATCH(ALO_SvB!$E$9,Alo_Staat,0)+MATCH(STRG!$L$1,Alo_BM,0))*100)</f>
        <v>4.838709677419355</v>
      </c>
      <c r="I19" s="3">
        <f>INDEX(Alo_WB,MATCH(STRG!$G$1,Alo_Region,0)+MATCH(ALO_SvB!$A19,Alo_Merkmal,0)-1,MATCH(ALO_SvB!$I$9,Alo_Staat,0)+MATCH(STRG!$L$1,Alo_BM,0)-1)</f>
        <v>117</v>
      </c>
      <c r="J19" s="277">
        <f t="shared" si="1"/>
        <v>0.38584572766546843</v>
      </c>
      <c r="K19" s="3">
        <f>IF(ISERROR(INDEX(Alo_WB,MATCH(STRG!$G$1,Alo_Region,0)+MATCH(ALO_SvB!A19,Alo_Merkmal,0)-1,MATCH(ALO_SvB!$I$9,Alo_Staat,0)+MATCH(STRG!$L$1,Alo_BM,0)-1)-INDEX(Alo_WB,MATCH(STRG!$G$1,Alo_Region,0)+MATCH(ALO_SvB!A19,Alo_Merkmal,0)-1,MATCH(ALO_SvB!$I$9,Alo_Staat,0)+MATCH(STRG!$L$1,Alo_BM,0))),"X",INDEX(Alo_WB,MATCH(STRG!$G$1,Alo_Region,0)+MATCH(ALO_SvB!A19,Alo_Merkmal,0)-1,MATCH(ALO_SvB!$I$9,Alo_Staat,0)+MATCH(STRG!$L$1,Alo_BM,0)-1)-INDEX(Alo_WB,MATCH(STRG!$G$1,Alo_Region,0)+MATCH(ALO_SvB!A19,Alo_Merkmal,0)-1,MATCH(ALO_SvB!$I$9,Alo_Staat,0)+MATCH(STRG!$L$1,Alo_BM,0)))</f>
        <v>22</v>
      </c>
      <c r="L19" s="319">
        <f>IF(ISERROR(K19/INDEX(Alo_WB,MATCH(STRG!$G$1,Alo_Region,0)+MATCH(ALO_SvB!A19,Alo_Merkmal,0)-1,MATCH(ALO_SvB!$I$9,Alo_Staat,0)+MATCH(STRG!$L$1,Alo_BM,0))*100),"X",K19/INDEX(Alo_WB,MATCH(STRG!$G$1,Alo_Region,0)+MATCH(ALO_SvB!A19,Alo_Merkmal,0)-1,MATCH(ALO_SvB!$I$9,Alo_Staat,0)+MATCH(STRG!$L$1,Alo_BM,0))*100)</f>
        <v>23.157894736842106</v>
      </c>
      <c r="M19" s="285">
        <f>INDEX(SvB_B_WB,MATCH(STRG!$I$1,SvB_B_Region,0)+MATCH($A19,SvB_B_Sektor,0)-1,MATCH("Gesamt",SvB_B_Staat,0)+MATCH(ALO_SvB!$M$10,SvB_B_BM,0)-1)</f>
        <v>203114</v>
      </c>
      <c r="N19" s="276">
        <f>INDEX(SvB_B_WB,MATCH(STRG!$I$1,SvB_B_Region,0)+MATCH($A19,SvB_B_Sektor,0)-1,MATCH("Gesamt",SvB_B_Staat,0)+MATCH("Abw. abs. VJM",SvB_B_BM,0)-1)</f>
        <v>6129</v>
      </c>
      <c r="O19" s="283">
        <f>INDEX(SvB_B_WB,MATCH(STRG!$I$1,SvB_B_Region,0)+MATCH($A19,SvB_B_Sektor,0)-1,MATCH("Gesamt",SvB_B_Staat,0)+MATCH("Abw. rel. VJM",SvB_B_BM,0)-1)</f>
        <v>3.1114044217000001</v>
      </c>
      <c r="P19" s="326">
        <f>INDEX(SvB_B_WB,MATCH(STRG!$I$1,SvB_B_Region,0)+MATCH($A19,SvB_B_Sektor,0)-1,MATCH("152 Polen",SvB_B_Staat,0)+MATCH(ALO_SvB!$M$10,SvB_B_BM,0)-1)</f>
        <v>3691</v>
      </c>
      <c r="Q19" s="277">
        <f t="shared" si="2"/>
        <v>1.8172061010073162</v>
      </c>
      <c r="R19" s="3">
        <f>INDEX(SvB_B_WB,MATCH(STRG!$I$1,SvB_B_Region,0)+MATCH($A19,SvB_B_Sektor,0)-1,MATCH("152 Polen",SvB_B_Staat,0)+MATCH("Abw. abs. VJM",SvB_B_BM,0)-1)</f>
        <v>1137</v>
      </c>
      <c r="S19" s="319">
        <f>INDEX(SvB_B_WB,MATCH(STRG!$I$1,SvB_B_Region,0)+MATCH($A19,SvB_B_Sektor,0)-1,MATCH("152 Polen",SvB_B_Staat,0)+MATCH("Abw. rel. VJM",SvB_B_BM,0)-1)</f>
        <v>44.518402505899999</v>
      </c>
      <c r="T19" s="326">
        <f>INDEX(SvB_B_WB,MATCH(STRG!$I$1,SvB_B_Region,0)+MATCH($A19,SvB_B_Sektor,0)-1,MATCH("164 Tschechien",SvB_B_Staat,0)+MATCH(ALO_SvB!$M$10,SvB_B_BM,0)-1)</f>
        <v>2140</v>
      </c>
      <c r="U19" s="277">
        <f t="shared" si="3"/>
        <v>1.0535955177880403</v>
      </c>
      <c r="V19" s="3">
        <f>INDEX(SvB_B_WB,MATCH(STRG!$I$1,SvB_B_Region,0)+MATCH($A19,SvB_B_Sektor,0)-1,MATCH("164 Tschechien",SvB_B_Staat,0)+MATCH("Abw. abs. VJM",SvB_B_BM,0)-1)</f>
        <v>624</v>
      </c>
      <c r="W19" s="319">
        <f>INDEX(SvB_B_WB,MATCH(STRG!$I$1,SvB_B_Region,0)+MATCH($A19,SvB_B_Sektor,0)-1,MATCH("164 Tschechien",SvB_B_Staat,0)+MATCH("Abw. rel. VJM",SvB_B_BM,0)-1)</f>
        <v>41.160949868099998</v>
      </c>
    </row>
    <row r="20" spans="1:23" ht="15" customHeight="1" x14ac:dyDescent="0.2">
      <c r="A20" s="280" t="s">
        <v>181</v>
      </c>
      <c r="B20" s="285">
        <f>INDEX(Alo_WB,MATCH(STRG!$G$1,Alo_Region,0)+MATCH("Ohne Angabe",Alo_Merkmal,0)-1,MATCH(ALO_SvB!$B$8,Alo_Staat,0)+MATCH(STRG!$L$1,Alo_BM,0)-1)</f>
        <v>3626</v>
      </c>
      <c r="C20" s="276">
        <f>IF(ISERROR(INDEX(Alo_WB,MATCH(STRG!$G$1,Alo_Region,0)+MATCH("Ohne Angabe",Alo_Merkmal,0)-1,MATCH(ALO_SvB!$B$8,Alo_Staat,0)+MATCH(STRG!$L$1,Alo_BM,0)-1)-INDEX(Alo_WB,MATCH(STRG!$G$1,Alo_Region,0)+MATCH("Ohne Angabe",Alo_Merkmal,0)-1,MATCH(ALO_SvB!$B$8,Alo_Staat,0)+MATCH(STRG!$L$1,Alo_BM,0))),"X",INDEX(Alo_WB,MATCH(STRG!$G$1,Alo_Region,0)+MATCH("Ohne Angabe",Alo_Merkmal,0)-1,MATCH(ALO_SvB!$B$8,Alo_Staat,0)+MATCH(STRG!$L$1,Alo_BM,0)-1)-INDEX(Alo_WB,MATCH(STRG!$G$1,Alo_Region,0)+MATCH("Ohne Angabe",Alo_Merkmal,0)-1,MATCH(ALO_SvB!$B$8,Alo_Staat,0)+MATCH(STRG!$L$1,Alo_BM,0)))</f>
        <v>-927</v>
      </c>
      <c r="D20" s="283">
        <f>IF(ISERROR(C20/INDEX(Alo_WB,MATCH(STRG!$G$1,Alo_Region,0)+MATCH("Ohne Angabe",Alo_Merkmal,0)-1,MATCH(ALO_SvB!$B$8,Alo_Staat,0)+MATCH(STRG!$L$1,Alo_BM,0))*100),"X",C20/INDEX(Alo_WB,MATCH(STRG!$G$1,Alo_Region,0)+MATCH("Ohne Angabe",Alo_Merkmal,0)-1,MATCH(ALO_SvB!$B$8,Alo_Staat,0)+MATCH(STRG!$L$1,Alo_BM,0))*100)</f>
        <v>-20.36020206457281</v>
      </c>
      <c r="E20" s="3">
        <f>INDEX(Alo_WB,MATCH(STRG!$G$1,Alo_Region,0)+MATCH("Ohne Angabe",Alo_Merkmal,0)-1,MATCH(ALO_SvB!$E$9,Alo_Staat,0)+MATCH(STRG!$L$1,Alo_BM,0)-1)</f>
        <v>22</v>
      </c>
      <c r="F20" s="277">
        <f t="shared" si="0"/>
        <v>0.60672917815774963</v>
      </c>
      <c r="G20" s="3">
        <f>IF(ISERROR(INDEX(Alo_WB,MATCH(STRG!$G$1,Alo_Region,0)+MATCH("Ohne Angabe",Alo_Merkmal,0)-1,MATCH(ALO_SvB!$E$9,Alo_Staat,0)+MATCH(STRG!$L$1,Alo_BM,0)-1)-INDEX(Alo_WB,MATCH(STRG!$G$1,Alo_Region,0)+MATCH("Ohne Angabe",Alo_Merkmal,0)-1,MATCH(ALO_SvB!$E$9,Alo_Staat,0)+MATCH(STRG!$L$1,Alo_BM,0))),"X",INDEX(Alo_WB,MATCH(STRG!$G$1,Alo_Region,0)+MATCH("Ohne Angabe",Alo_Merkmal,0)-1,MATCH(ALO_SvB!$E$9,Alo_Staat,0)+MATCH(STRG!$L$1,Alo_BM,0)-1)-INDEX(Alo_WB,MATCH(STRG!$G$1,Alo_Region,0)+MATCH("Ohne Angabe",Alo_Merkmal,0)-1,MATCH(ALO_SvB!$E$9,Alo_Staat,0)+MATCH(STRG!$L$1,Alo_BM,0)))</f>
        <v>-4</v>
      </c>
      <c r="H20" s="320">
        <f>IF(ISERROR(G20/INDEX(Alo_WB,MATCH(STRG!$G$1,Alo_Region,0)+MATCH("Ohne Angabe",Alo_Merkmal,0)-1,MATCH(ALO_SvB!$E$9,Alo_Staat,0)+MATCH(STRG!$L$1,Alo_BM,0))*100),"X",G20/INDEX(Alo_WB,MATCH(STRG!$G$1,Alo_Region,0)+MATCH("Ohne Angabe",Alo_Merkmal,0)-1,MATCH(ALO_SvB!$E$9,Alo_Staat,0)+MATCH(STRG!$L$1,Alo_BM,0))*100)</f>
        <v>-15.384615384615385</v>
      </c>
      <c r="I20" s="3" t="str">
        <f>INDEX(Alo_WB,MATCH(STRG!$G$1,Alo_Region,0)+MATCH("Ohne Angabe",Alo_Merkmal,0)-1,MATCH(ALO_SvB!$I$9,Alo_Staat,0)+MATCH(STRG!$L$1,Alo_BM,0)-1)</f>
        <v>*</v>
      </c>
      <c r="J20" s="277" t="str">
        <f t="shared" si="1"/>
        <v>X</v>
      </c>
      <c r="K20" s="3" t="str">
        <f>IF(ISERROR(INDEX(Alo_WB,MATCH(STRG!$G$1,Alo_Region,0)+MATCH("Ohne Angabe",Alo_Merkmal,0)-1,MATCH(ALO_SvB!$I$9,Alo_Staat,0)+MATCH(STRG!$L$1,Alo_BM,0)-1)-INDEX(Alo_WB,MATCH(STRG!$G$1,Alo_Region,0)+MATCH("Ohne Angabe",Alo_Merkmal,0)-1,MATCH(ALO_SvB!$I$9,Alo_Staat,0)+MATCH(STRG!$L$1,Alo_BM,0))),"X",INDEX(Alo_WB,MATCH(STRG!$G$1,Alo_Region,0)+MATCH("Ohne Angabe",Alo_Merkmal,0)-1,MATCH(ALO_SvB!$I$9,Alo_Staat,0)+MATCH(STRG!$L$1,Alo_BM,0)-1)-INDEX(Alo_WB,MATCH(STRG!$G$1,Alo_Region,0)+MATCH("Ohne Angabe",Alo_Merkmal,0)-1,MATCH(ALO_SvB!$I$9,Alo_Staat,0)+MATCH(STRG!$L$1,Alo_BM,0)))</f>
        <v>X</v>
      </c>
      <c r="L20" s="320" t="str">
        <f>IF(ISERROR(K20/INDEX(Alo_WB,MATCH(STRG!$G$1,Alo_Region,0)+MATCH("Ohne Angabe",Alo_Merkmal,0)-1,MATCH(ALO_SvB!$I$9,Alo_Staat,0)+MATCH(STRG!$L$1,Alo_BM,0))*100),"X",K20/INDEX(Alo_WB,MATCH(STRG!$G$1,Alo_Region,0)+MATCH("Ohne Angabe",Alo_Merkmal,0)-1,MATCH(ALO_SvB!$I$9,Alo_Staat,0)+MATCH(STRG!$L$1,Alo_BM,0))*100)</f>
        <v>X</v>
      </c>
      <c r="M20" s="285">
        <f>INDEX(SvB_B_WB,MATCH(STRG!$I$1,SvB_B_Region,0)+MATCH("ZZ Keine Angabe",SvB_B_Sektor,0)-1,MATCH("Gesamt",SvB_B_Staat,0)+MATCH(ALO_SvB!$M$10,SvB_B_BM,0)-1)</f>
        <v>9875</v>
      </c>
      <c r="N20" s="276">
        <f>INDEX(SvB_B_WB,MATCH(STRG!$I$1,SvB_B_Region,0)+MATCH("ZZ Keine Angabe",SvB_B_Sektor,0)-1,MATCH("Gesamt",SvB_B_Staat,0)+MATCH("Abw. abs. VJM",SvB_B_BM,0)-1)</f>
        <v>179</v>
      </c>
      <c r="O20" s="283">
        <f>INDEX(SvB_B_WB,MATCH(STRG!$I$1,SvB_B_Region,0)+MATCH("ZZ Keine Angabe",SvB_B_Sektor,0)-1,MATCH("Gesamt",SvB_B_Staat,0)+MATCH("Abw. rel. VJM",SvB_B_BM,0)-1)</f>
        <v>1.8461221122</v>
      </c>
      <c r="P20" s="326" t="str">
        <f>INDEX(SvB_B_WB,MATCH(STRG!$I$1,SvB_B_Region,0)+MATCH("ZZ Keine Angabe",SvB_B_Sektor,0)-1,MATCH("152 Polen",SvB_B_Staat,0)+MATCH(ALO_SvB!$M$10,SvB_B_BM,0)-1)</f>
        <v>*</v>
      </c>
      <c r="Q20" s="277" t="str">
        <f t="shared" si="2"/>
        <v>X</v>
      </c>
      <c r="R20" s="3">
        <f>INDEX(SvB_B_WB,MATCH(STRG!$I$1,SvB_B_Region,0)+MATCH("ZZ Keine Angabe",SvB_B_Sektor,0)-1,MATCH("152 Polen",SvB_B_Staat,0)+MATCH("Abw. abs. VJM",SvB_B_BM,0)-1)</f>
        <v>0</v>
      </c>
      <c r="S20" s="319">
        <f>INDEX(SvB_B_WB,MATCH(STRG!$I$1,SvB_B_Region,0)+MATCH("ZZ Keine Angabe",SvB_B_Sektor,0)-1,MATCH("152 Polen",SvB_B_Staat,0)+MATCH("Abw. rel. VJM",SvB_B_BM,0)-1)</f>
        <v>0</v>
      </c>
      <c r="T20" s="326">
        <f>INDEX(SvB_B_WB,MATCH(STRG!$I$1,SvB_B_Region,0)+MATCH("ZZ Keine Angabe",SvB_B_Sektor,0)-1,MATCH("164 Tschechien",SvB_B_Staat,0)+MATCH(ALO_SvB!$M$10,SvB_B_BM,0)-1)</f>
        <v>0</v>
      </c>
      <c r="U20" s="277">
        <f t="shared" si="3"/>
        <v>0</v>
      </c>
      <c r="V20" s="3">
        <f>INDEX(SvB_B_WB,MATCH(STRG!$I$1,SvB_B_Region,0)+MATCH("ZZ Keine Angabe",SvB_B_Sektor,0)-1,MATCH("164 Tschechien",SvB_B_Staat,0)+MATCH("Abw. abs. VJM",SvB_B_BM,0)-1)</f>
        <v>0</v>
      </c>
      <c r="W20" s="319">
        <f>INDEX(SvB_B_WB,MATCH(STRG!$I$1,SvB_B_Region,0)+MATCH("ZZ Keine Angabe",SvB_B_Sektor,0)-1,MATCH("164 Tschechien",SvB_B_Staat,0)+MATCH("Abw. rel. VJM",SvB_B_BM,0)-1)</f>
        <v>0</v>
      </c>
    </row>
    <row r="21" spans="1:23" ht="18.75" customHeight="1" x14ac:dyDescent="0.2">
      <c r="A21" s="279" t="s">
        <v>326</v>
      </c>
      <c r="B21" s="285"/>
      <c r="C21" s="276"/>
      <c r="D21" s="283"/>
      <c r="E21" s="3"/>
      <c r="F21" s="277"/>
      <c r="G21" s="3"/>
      <c r="H21" s="320"/>
      <c r="I21" s="3"/>
      <c r="J21" s="277"/>
      <c r="K21" s="3"/>
      <c r="L21" s="320"/>
      <c r="M21" s="285"/>
      <c r="N21" s="327"/>
      <c r="O21" s="328"/>
      <c r="P21" s="329"/>
      <c r="Q21" s="277"/>
      <c r="R21" s="327"/>
      <c r="S21" s="328"/>
      <c r="T21" s="329"/>
      <c r="U21" s="277"/>
      <c r="V21" s="327"/>
      <c r="W21" s="328"/>
    </row>
    <row r="22" spans="1:23" ht="15" customHeight="1" x14ac:dyDescent="0.2">
      <c r="A22" s="280" t="s">
        <v>6</v>
      </c>
      <c r="B22" s="285">
        <f>INDEX(Alo_WB,MATCH(STRG!$G$1,Alo_Region,0)+MATCH(ALO_SvB!$A22,Alo_Merkmal,0)-1,MATCH(ALO_SvB!$B$8,Alo_Staat,0)+MATCH(STRG!$L$1,Alo_BM,0)-1)</f>
        <v>65215</v>
      </c>
      <c r="C22" s="276">
        <f>IF(ISERROR(INDEX(Alo_WB,MATCH(STRG!$G$1,Alo_Region,0)+MATCH(ALO_SvB!A22,Alo_Merkmal,0)-1,MATCH(ALO_SvB!$B$8,Alo_Staat,0)+MATCH(STRG!$L$1,Alo_BM,0)-1)-INDEX(Alo_WB,MATCH(STRG!$G$1,Alo_Region,0)+MATCH(ALO_SvB!A22,Alo_Merkmal,0)-1,MATCH(ALO_SvB!$B$8,Alo_Staat,0)+MATCH(STRG!$L$1,Alo_BM,0))),"X",INDEX(Alo_WB,MATCH(STRG!$G$1,Alo_Region,0)+MATCH(ALO_SvB!A22,Alo_Merkmal,0)-1,MATCH(ALO_SvB!$B$8,Alo_Staat,0)+MATCH(STRG!$L$1,Alo_BM,0)-1)-INDEX(Alo_WB,MATCH(STRG!$G$1,Alo_Region,0)+MATCH(ALO_SvB!A22,Alo_Merkmal,0)-1,MATCH(ALO_SvB!$B$8,Alo_Staat,0)+MATCH(STRG!$L$1,Alo_BM,0)))</f>
        <v>-5843</v>
      </c>
      <c r="D22" s="283">
        <f>IF(ISERROR(C22/INDEX(Alo_WB,MATCH(STRG!$G$1,Alo_Region,0)+MATCH(ALO_SvB!A22,Alo_Merkmal,0)-1,MATCH(ALO_SvB!$B$8,Alo_Staat,0)+MATCH(STRG!$L$1,Alo_BM,0))*100),"X",C22/INDEX(Alo_WB,MATCH(STRG!$G$1,Alo_Region,0)+MATCH(ALO_SvB!A22,Alo_Merkmal,0)-1,MATCH(ALO_SvB!$B$8,Alo_Staat,0)+MATCH(STRG!$L$1,Alo_BM,0))*100)</f>
        <v>-8.2228601987109133</v>
      </c>
      <c r="E22" s="3">
        <f>INDEX(Alo_WB,MATCH(STRG!$G$1,Alo_Region,0)+MATCH(ALO_SvB!$A22,Alo_Merkmal,0)-1,MATCH(ALO_SvB!$E$9,Alo_Staat,0)+MATCH(STRG!$L$1,Alo_BM,0)-1)</f>
        <v>451</v>
      </c>
      <c r="F22" s="277">
        <f t="shared" si="0"/>
        <v>0.69155869048531782</v>
      </c>
      <c r="G22" s="3">
        <f>IF(ISERROR(INDEX(Alo_WB,MATCH(STRG!$G$1,Alo_Region,0)+MATCH(ALO_SvB!A22,Alo_Merkmal,0)-1,MATCH(ALO_SvB!$E$9,Alo_Staat,0)+MATCH(STRG!$L$1,Alo_BM,0)-1)-INDEX(Alo_WB,MATCH(STRG!$G$1,Alo_Region,0)+MATCH(ALO_SvB!A22,Alo_Merkmal,0)-1,MATCH(ALO_SvB!$E$9,Alo_Staat,0)+MATCH(STRG!$L$1,Alo_BM,0))),"X",INDEX(Alo_WB,MATCH(STRG!$G$1,Alo_Region,0)+MATCH(ALO_SvB!A22,Alo_Merkmal,0)-1,MATCH(ALO_SvB!$E$9,Alo_Staat,0)+MATCH(STRG!$L$1,Alo_BM,0)-1)-INDEX(Alo_WB,MATCH(STRG!$G$1,Alo_Region,0)+MATCH(ALO_SvB!A22,Alo_Merkmal,0)-1,MATCH(ALO_SvB!$E$9,Alo_Staat,0)+MATCH(STRG!$L$1,Alo_BM,0)))</f>
        <v>1</v>
      </c>
      <c r="H22" s="320">
        <f>IF(ISERROR(G22/INDEX(Alo_WB,MATCH(STRG!$G$1,Alo_Region,0)+MATCH(ALO_SvB!A22,Alo_Merkmal,0)-1,MATCH(ALO_SvB!$E$9,Alo_Staat,0)+MATCH(STRG!$L$1,Alo_BM,0))*100),"X",G22/INDEX(Alo_WB,MATCH(STRG!$G$1,Alo_Region,0)+MATCH(ALO_SvB!A22,Alo_Merkmal,0)-1,MATCH(ALO_SvB!$E$9,Alo_Staat,0)+MATCH(STRG!$L$1,Alo_BM,0))*100)</f>
        <v>0.22222222222222221</v>
      </c>
      <c r="I22" s="3">
        <f>INDEX(Alo_WB,MATCH(STRG!$G$1,Alo_Region,0)+MATCH(ALO_SvB!$A22,Alo_Merkmal,0)-1,MATCH(ALO_SvB!$I$9,Alo_Staat,0)+MATCH(STRG!$L$1,Alo_BM,0)-1)</f>
        <v>249</v>
      </c>
      <c r="J22" s="277">
        <f t="shared" si="1"/>
        <v>0.38181399984666103</v>
      </c>
      <c r="K22" s="3">
        <f>IF(ISERROR(INDEX(Alo_WB,MATCH(STRG!$G$1,Alo_Region,0)+MATCH(ALO_SvB!A22,Alo_Merkmal,0)-1,MATCH(ALO_SvB!$I$9,Alo_Staat,0)+MATCH(STRG!$L$1,Alo_BM,0)-1)-INDEX(Alo_WB,MATCH(STRG!$G$1,Alo_Region,0)+MATCH(ALO_SvB!A22,Alo_Merkmal,0)-1,MATCH(ALO_SvB!$I$9,Alo_Staat,0)+MATCH(STRG!$L$1,Alo_BM,0))),"X",INDEX(Alo_WB,MATCH(STRG!$G$1,Alo_Region,0)+MATCH(ALO_SvB!A22,Alo_Merkmal,0)-1,MATCH(ALO_SvB!$I$9,Alo_Staat,0)+MATCH(STRG!$L$1,Alo_BM,0)-1)-INDEX(Alo_WB,MATCH(STRG!$G$1,Alo_Region,0)+MATCH(ALO_SvB!A22,Alo_Merkmal,0)-1,MATCH(ALO_SvB!$I$9,Alo_Staat,0)+MATCH(STRG!$L$1,Alo_BM,0)))</f>
        <v>4</v>
      </c>
      <c r="L22" s="320">
        <f>IF(ISERROR(K22/INDEX(Alo_WB,MATCH(STRG!$G$1,Alo_Region,0)+MATCH(ALO_SvB!A22,Alo_Merkmal,0)-1,MATCH(ALO_SvB!$I$9,Alo_Staat,0)+MATCH(STRG!$L$1,Alo_BM,0))*100),"X",K22/INDEX(Alo_WB,MATCH(STRG!$G$1,Alo_Region,0)+MATCH(ALO_SvB!A22,Alo_Merkmal,0)-1,MATCH(ALO_SvB!$I$9,Alo_Staat,0)+MATCH(STRG!$L$1,Alo_BM,0))*100)</f>
        <v>1.6326530612244898</v>
      </c>
      <c r="M22" s="285">
        <f>INDEX(SvB_A_WB,MATCH(STRG!$I$1,SvB_A_Region,0)+MATCH("1 Helfer",SvB_A_AN,0)-1,MATCH("Gesamt",SvB_A_Staat,0)+MATCH(ALO_SvB!M10,SvB_A_BM,0)-1)</f>
        <v>211176</v>
      </c>
      <c r="N22" s="3">
        <f>INDEX(SvB_A_WB,MATCH(STRG!$I$1,SvB_A_Region,0)+MATCH("1 Helfer",SvB_A_AN,0)-1,MATCH("Gesamt",SvB_A_Staat,0)+MATCH("Abw. abs. VJM",SvB_A_BM,0)-1)</f>
        <v>6752</v>
      </c>
      <c r="O22" s="319">
        <f>INDEX(SvB_A_WB,MATCH(STRG!$I$1,SvB_A_Region,0)+MATCH("1 Helfer",SvB_A_AN,0)-1,MATCH("Gesamt",SvB_A_Staat,0)+MATCH("Abw. rel. VJM",SvB_A_BM,0)-1)</f>
        <v>3.3029389895999999</v>
      </c>
      <c r="P22" s="285">
        <f>INDEX(SvB_A_WB,MATCH(STRG!$I$1,SvB_A_Region,0)+MATCH("1 Helfer",SvB_A_AN,0)-1,MATCH("152 Polen",SvB_A_Staat,0)+MATCH(ALO_SvB!P10,SvB_A_BM,0)-1)</f>
        <v>4955</v>
      </c>
      <c r="Q22" s="277">
        <f>IF(ISERROR(P22/M22*100),"X",P22/M22*100)</f>
        <v>2.3463840587945599</v>
      </c>
      <c r="R22" s="327">
        <f>INDEX(SvB_A_WB,MATCH(STRG!$I$1,SvB_A_Region,0)+MATCH("1 Helfer",SvB_A_AN,0)-1,MATCH("152 Polen",SvB_A_Staat,0)+MATCH("Abw. abs. VJM",SvB_A_BM,0)-1)</f>
        <v>1029</v>
      </c>
      <c r="S22" s="319">
        <f>INDEX(SvB_A_WB,MATCH(STRG!$I$1,SvB_A_Region,0)+MATCH("1 Helfer",SvB_A_AN,0)-1,MATCH("152 Polen",SvB_A_Staat,0)+MATCH("Abw. rel. VJM",SvB_A_BM,0)-1)</f>
        <v>26.209882832400002</v>
      </c>
      <c r="T22" s="285">
        <f>INDEX(SvB_A_WB,MATCH(STRG!$I$1,SvB_A_Region,0)+MATCH("1 Helfer",SvB_A_AN,0)-1,MATCH("164 Tschechien",SvB_A_Staat,0)+MATCH(ALO_SvB!T10,SvB_A_BM,0)-1)</f>
        <v>2472</v>
      </c>
      <c r="U22" s="277">
        <f>IF(ISERROR(T22/M22*100),"X",T22/M22*100)</f>
        <v>1.1705875667689511</v>
      </c>
      <c r="V22" s="327">
        <f>INDEX(SvB_A_WB,MATCH(STRG!$I$1,SvB_A_Region,0)+MATCH("1 Helfer",SvB_A_AN,0)-1,MATCH("164 Tschechien",SvB_A_Staat,0)+MATCH("Abw. abs. VJM",SvB_A_BM,0)-1)</f>
        <v>747</v>
      </c>
      <c r="W22" s="319">
        <f>INDEX(SvB_A_WB,MATCH(STRG!$I$1,SvB_A_Region,0)+MATCH("1 Helfer",SvB_A_AN,0)-1,MATCH("164 Tschechien",SvB_A_Staat,0)+MATCH("Abw. rel. VJM",SvB_A_BM,0)-1)</f>
        <v>43.304347826099999</v>
      </c>
    </row>
    <row r="23" spans="1:23" ht="15" customHeight="1" x14ac:dyDescent="0.2">
      <c r="A23" s="280" t="s">
        <v>7</v>
      </c>
      <c r="B23" s="285">
        <f>INDEX(Alo_WB,MATCH(STRG!$G$1,Alo_Region,0)+MATCH(ALO_SvB!$A23,Alo_Merkmal,0)-1,MATCH(ALO_SvB!$B$8,Alo_Staat,0)+MATCH(STRG!$L$1,Alo_BM,0)-1)</f>
        <v>53553</v>
      </c>
      <c r="C23" s="276">
        <f>IF(ISERROR(INDEX(Alo_WB,MATCH(STRG!$G$1,Alo_Region,0)+MATCH(ALO_SvB!A23,Alo_Merkmal,0)-1,MATCH(ALO_SvB!$B$8,Alo_Staat,0)+MATCH(STRG!$L$1,Alo_BM,0)-1)-INDEX(Alo_WB,MATCH(STRG!$G$1,Alo_Region,0)+MATCH(ALO_SvB!A23,Alo_Merkmal,0)-1,MATCH(ALO_SvB!$B$8,Alo_Staat,0)+MATCH(STRG!$L$1,Alo_BM,0))),"X",INDEX(Alo_WB,MATCH(STRG!$G$1,Alo_Region,0)+MATCH(ALO_SvB!A23,Alo_Merkmal,0)-1,MATCH(ALO_SvB!$B$8,Alo_Staat,0)+MATCH(STRG!$L$1,Alo_BM,0)-1)-INDEX(Alo_WB,MATCH(STRG!$G$1,Alo_Region,0)+MATCH(ALO_SvB!A23,Alo_Merkmal,0)-1,MATCH(ALO_SvB!$B$8,Alo_Staat,0)+MATCH(STRG!$L$1,Alo_BM,0)))</f>
        <v>-7884</v>
      </c>
      <c r="D23" s="283">
        <f>IF(ISERROR(C23/INDEX(Alo_WB,MATCH(STRG!$G$1,Alo_Region,0)+MATCH(ALO_SvB!A23,Alo_Merkmal,0)-1,MATCH(ALO_SvB!$B$8,Alo_Staat,0)+MATCH(STRG!$L$1,Alo_BM,0))*100),"X",C23/INDEX(Alo_WB,MATCH(STRG!$G$1,Alo_Region,0)+MATCH(ALO_SvB!A23,Alo_Merkmal,0)-1,MATCH(ALO_SvB!$B$8,Alo_Staat,0)+MATCH(STRG!$L$1,Alo_BM,0))*100)</f>
        <v>-12.83265784462132</v>
      </c>
      <c r="E23" s="3">
        <f>INDEX(Alo_WB,MATCH(STRG!$G$1,Alo_Region,0)+MATCH(ALO_SvB!$A23,Alo_Merkmal,0)-1,MATCH(ALO_SvB!$E$9,Alo_Staat,0)+MATCH(STRG!$L$1,Alo_BM,0)-1)</f>
        <v>241</v>
      </c>
      <c r="F23" s="277">
        <f t="shared" si="0"/>
        <v>0.45002147405374116</v>
      </c>
      <c r="G23" s="3">
        <f>IF(ISERROR(INDEX(Alo_WB,MATCH(STRG!$G$1,Alo_Region,0)+MATCH(ALO_SvB!A23,Alo_Merkmal,0)-1,MATCH(ALO_SvB!$E$9,Alo_Staat,0)+MATCH(STRG!$L$1,Alo_BM,0)-1)-INDEX(Alo_WB,MATCH(STRG!$G$1,Alo_Region,0)+MATCH(ALO_SvB!A23,Alo_Merkmal,0)-1,MATCH(ALO_SvB!$E$9,Alo_Staat,0)+MATCH(STRG!$L$1,Alo_BM,0))),"X",INDEX(Alo_WB,MATCH(STRG!$G$1,Alo_Region,0)+MATCH(ALO_SvB!A23,Alo_Merkmal,0)-1,MATCH(ALO_SvB!$E$9,Alo_Staat,0)+MATCH(STRG!$L$1,Alo_BM,0)-1)-INDEX(Alo_WB,MATCH(STRG!$G$1,Alo_Region,0)+MATCH(ALO_SvB!A23,Alo_Merkmal,0)-1,MATCH(ALO_SvB!$E$9,Alo_Staat,0)+MATCH(STRG!$L$1,Alo_BM,0)))</f>
        <v>-27</v>
      </c>
      <c r="H23" s="320">
        <f>IF(ISERROR(G23/INDEX(Alo_WB,MATCH(STRG!$G$1,Alo_Region,0)+MATCH(ALO_SvB!A23,Alo_Merkmal,0)-1,MATCH(ALO_SvB!$E$9,Alo_Staat,0)+MATCH(STRG!$L$1,Alo_BM,0))*100),"X",G23/INDEX(Alo_WB,MATCH(STRG!$G$1,Alo_Region,0)+MATCH(ALO_SvB!A23,Alo_Merkmal,0)-1,MATCH(ALO_SvB!$E$9,Alo_Staat,0)+MATCH(STRG!$L$1,Alo_BM,0))*100)</f>
        <v>-10.074626865671641</v>
      </c>
      <c r="I23" s="3">
        <f>INDEX(Alo_WB,MATCH(STRG!$G$1,Alo_Region,0)+MATCH(ALO_SvB!$A23,Alo_Merkmal,0)-1,MATCH(ALO_SvB!$I$9,Alo_Staat,0)+MATCH(STRG!$L$1,Alo_BM,0)-1)</f>
        <v>105</v>
      </c>
      <c r="J23" s="277">
        <f t="shared" si="1"/>
        <v>0.19606744720183744</v>
      </c>
      <c r="K23" s="3">
        <f>IF(ISERROR(INDEX(Alo_WB,MATCH(STRG!$G$1,Alo_Region,0)+MATCH(ALO_SvB!A23,Alo_Merkmal,0)-1,MATCH(ALO_SvB!$I$9,Alo_Staat,0)+MATCH(STRG!$L$1,Alo_BM,0)-1)-INDEX(Alo_WB,MATCH(STRG!$G$1,Alo_Region,0)+MATCH(ALO_SvB!A23,Alo_Merkmal,0)-1,MATCH(ALO_SvB!$I$9,Alo_Staat,0)+MATCH(STRG!$L$1,Alo_BM,0))),"X",INDEX(Alo_WB,MATCH(STRG!$G$1,Alo_Region,0)+MATCH(ALO_SvB!A23,Alo_Merkmal,0)-1,MATCH(ALO_SvB!$I$9,Alo_Staat,0)+MATCH(STRG!$L$1,Alo_BM,0)-1)-INDEX(Alo_WB,MATCH(STRG!$G$1,Alo_Region,0)+MATCH(ALO_SvB!A23,Alo_Merkmal,0)-1,MATCH(ALO_SvB!$I$9,Alo_Staat,0)+MATCH(STRG!$L$1,Alo_BM,0)))</f>
        <v>24</v>
      </c>
      <c r="L23" s="320">
        <f>IF(ISERROR(K23/INDEX(Alo_WB,MATCH(STRG!$G$1,Alo_Region,0)+MATCH(ALO_SvB!A23,Alo_Merkmal,0)-1,MATCH(ALO_SvB!$I$9,Alo_Staat,0)+MATCH(STRG!$L$1,Alo_BM,0))*100),"X",K23/INDEX(Alo_WB,MATCH(STRG!$G$1,Alo_Region,0)+MATCH(ALO_SvB!A23,Alo_Merkmal,0)-1,MATCH(ALO_SvB!$I$9,Alo_Staat,0)+MATCH(STRG!$L$1,Alo_BM,0))*100)</f>
        <v>29.629629629629626</v>
      </c>
      <c r="M23" s="285">
        <f>INDEX(SvB_A_WB,MATCH(STRG!$I$1,SvB_A_Region,0)+MATCH("2 Fachkraft",SvB_A_AN,0)-1,MATCH("Gesamt",SvB_A_Staat,0)+MATCH(ALO_SvB!M10,SvB_A_BM,0)-1)</f>
        <v>949106</v>
      </c>
      <c r="N23" s="3">
        <f>INDEX(SvB_A_WB,MATCH(STRG!$I$1,SvB_A_Region,0)+MATCH("2 Fachkraft",SvB_A_AN,0)-1,MATCH("Gesamt",SvB_A_Staat,0)+MATCH("Abw. abs. VJM",SvB_A_BM,0)-1)</f>
        <v>10799</v>
      </c>
      <c r="O23" s="319">
        <f>INDEX(SvB_A_WB,MATCH(STRG!$I$1,SvB_A_Region,0)+MATCH("2 Fachkraft",SvB_A_AN,0)-1,MATCH("Gesamt",SvB_A_Staat,0)+MATCH("Abw. rel. VJM",SvB_A_BM,0)-1)</f>
        <v>1.1509026362999999</v>
      </c>
      <c r="P23" s="285">
        <f>INDEX(SvB_A_WB,MATCH(STRG!$I$1,SvB_A_Region,0)+MATCH("2 Fachkraft",SvB_A_AN,0)-1,MATCH("152 Polen",SvB_A_Staat,0)+MATCH(ALO_SvB!P10,SvB_A_BM,0)-1)</f>
        <v>6041</v>
      </c>
      <c r="Q23" s="277">
        <f t="shared" si="2"/>
        <v>0.63649371092375351</v>
      </c>
      <c r="R23" s="327">
        <f>INDEX(SvB_A_WB,MATCH(STRG!$I$1,SvB_A_Region,0)+MATCH("2 Fachkraft",SvB_A_AN,0)-1,MATCH("152 Polen",SvB_A_Staat,0)+MATCH("Abw. abs. VJM",SvB_A_BM,0)-1)</f>
        <v>1566</v>
      </c>
      <c r="S23" s="319">
        <f>INDEX(SvB_A_WB,MATCH(STRG!$I$1,SvB_A_Region,0)+MATCH("2 Fachkraft",SvB_A_AN,0)-1,MATCH("152 Polen",SvB_A_Staat,0)+MATCH("Abw. rel. VJM",SvB_A_BM,0)-1)</f>
        <v>34.994413407800003</v>
      </c>
      <c r="T23" s="285">
        <f>INDEX(SvB_A_WB,MATCH(STRG!$I$1,SvB_A_Region,0)+MATCH("2 Fachkraft",SvB_A_AN,0)-1,MATCH("164 Tschechien",SvB_A_Staat,0)+MATCH(ALO_SvB!T10,SvB_A_BM,0)-1)</f>
        <v>3505</v>
      </c>
      <c r="U23" s="277">
        <f>IF(ISERROR(T23/M23*100),"X",T23/M23*100)</f>
        <v>0.36929489435321239</v>
      </c>
      <c r="V23" s="327">
        <f>INDEX(SvB_A_WB,MATCH(STRG!$I$1,SvB_A_Region,0)+MATCH("2 Fachkraft",SvB_A_AN,0)-1,MATCH("164 Tschechien",SvB_A_Staat,0)+MATCH("Abw. abs. VJM",SvB_A_BM,0)-1)</f>
        <v>794</v>
      </c>
      <c r="W23" s="319">
        <f>INDEX(SvB_A_WB,MATCH(STRG!$I$1,SvB_A_Region,0)+MATCH("2 Fachkraft",SvB_A_AN,0)-1,MATCH("164 Tschechien",SvB_A_Staat,0)+MATCH("Abw. rel. VJM",SvB_A_BM,0)-1)</f>
        <v>29.288085577299999</v>
      </c>
    </row>
    <row r="24" spans="1:23" ht="15" customHeight="1" x14ac:dyDescent="0.2">
      <c r="A24" s="280" t="s">
        <v>8</v>
      </c>
      <c r="B24" s="285">
        <f>INDEX(Alo_WB,MATCH(STRG!$G$1,Alo_Region,0)+MATCH(ALO_SvB!$A24,Alo_Merkmal,0)-1,MATCH(ALO_SvB!$B$8,Alo_Staat,0)+MATCH(STRG!$L$1,Alo_BM,0)-1)</f>
        <v>5887</v>
      </c>
      <c r="C24" s="276">
        <f>IF(ISERROR(INDEX(Alo_WB,MATCH(STRG!$G$1,Alo_Region,0)+MATCH(ALO_SvB!A24,Alo_Merkmal,0)-1,MATCH(ALO_SvB!$B$8,Alo_Staat,0)+MATCH(STRG!$L$1,Alo_BM,0)-1)-INDEX(Alo_WB,MATCH(STRG!$G$1,Alo_Region,0)+MATCH(ALO_SvB!A24,Alo_Merkmal,0)-1,MATCH(ALO_SvB!$B$8,Alo_Staat,0)+MATCH(STRG!$L$1,Alo_BM,0))),"X",INDEX(Alo_WB,MATCH(STRG!$G$1,Alo_Region,0)+MATCH(ALO_SvB!A24,Alo_Merkmal,0)-1,MATCH(ALO_SvB!$B$8,Alo_Staat,0)+MATCH(STRG!$L$1,Alo_BM,0)-1)-INDEX(Alo_WB,MATCH(STRG!$G$1,Alo_Region,0)+MATCH(ALO_SvB!A24,Alo_Merkmal,0)-1,MATCH(ALO_SvB!$B$8,Alo_Staat,0)+MATCH(STRG!$L$1,Alo_BM,0)))</f>
        <v>-708</v>
      </c>
      <c r="D24" s="283">
        <f>IF(ISERROR(C24/INDEX(Alo_WB,MATCH(STRG!$G$1,Alo_Region,0)+MATCH(ALO_SvB!A24,Alo_Merkmal,0)-1,MATCH(ALO_SvB!$B$8,Alo_Staat,0)+MATCH(STRG!$L$1,Alo_BM,0))*100),"X",C24/INDEX(Alo_WB,MATCH(STRG!$G$1,Alo_Region,0)+MATCH(ALO_SvB!A24,Alo_Merkmal,0)-1,MATCH(ALO_SvB!$B$8,Alo_Staat,0)+MATCH(STRG!$L$1,Alo_BM,0))*100)</f>
        <v>-10.735405610310842</v>
      </c>
      <c r="E24" s="3">
        <f>INDEX(Alo_WB,MATCH(STRG!$G$1,Alo_Region,0)+MATCH(ALO_SvB!$A24,Alo_Merkmal,0)-1,MATCH(ALO_SvB!$E$9,Alo_Staat,0)+MATCH(STRG!$L$1,Alo_BM,0)-1)</f>
        <v>26</v>
      </c>
      <c r="F24" s="277">
        <f t="shared" si="0"/>
        <v>0.44165109563444882</v>
      </c>
      <c r="G24" s="3">
        <f>IF(ISERROR(INDEX(Alo_WB,MATCH(STRG!$G$1,Alo_Region,0)+MATCH(ALO_SvB!A24,Alo_Merkmal,0)-1,MATCH(ALO_SvB!$E$9,Alo_Staat,0)+MATCH(STRG!$L$1,Alo_BM,0)-1)-INDEX(Alo_WB,MATCH(STRG!$G$1,Alo_Region,0)+MATCH(ALO_SvB!A24,Alo_Merkmal,0)-1,MATCH(ALO_SvB!$E$9,Alo_Staat,0)+MATCH(STRG!$L$1,Alo_BM,0))),"X",INDEX(Alo_WB,MATCH(STRG!$G$1,Alo_Region,0)+MATCH(ALO_SvB!A24,Alo_Merkmal,0)-1,MATCH(ALO_SvB!$E$9,Alo_Staat,0)+MATCH(STRG!$L$1,Alo_BM,0)-1)-INDEX(Alo_WB,MATCH(STRG!$G$1,Alo_Region,0)+MATCH(ALO_SvB!A24,Alo_Merkmal,0)-1,MATCH(ALO_SvB!$E$9,Alo_Staat,0)+MATCH(STRG!$L$1,Alo_BM,0)))</f>
        <v>6</v>
      </c>
      <c r="H24" s="320">
        <f>IF(ISERROR(G24/INDEX(Alo_WB,MATCH(STRG!$G$1,Alo_Region,0)+MATCH(ALO_SvB!A24,Alo_Merkmal,0)-1,MATCH(ALO_SvB!$E$9,Alo_Staat,0)+MATCH(STRG!$L$1,Alo_BM,0))*100),"X",G24/INDEX(Alo_WB,MATCH(STRG!$G$1,Alo_Region,0)+MATCH(ALO_SvB!A24,Alo_Merkmal,0)-1,MATCH(ALO_SvB!$E$9,Alo_Staat,0)+MATCH(STRG!$L$1,Alo_BM,0))*100)</f>
        <v>30</v>
      </c>
      <c r="I24" s="3">
        <f>INDEX(Alo_WB,MATCH(STRG!$G$1,Alo_Region,0)+MATCH(ALO_SvB!$A24,Alo_Merkmal,0)-1,MATCH(ALO_SvB!$I$9,Alo_Staat,0)+MATCH(STRG!$L$1,Alo_BM,0)-1)</f>
        <v>11</v>
      </c>
      <c r="J24" s="277">
        <f t="shared" si="1"/>
        <v>0.18685238661457448</v>
      </c>
      <c r="K24" s="3">
        <f>IF(ISERROR(INDEX(Alo_WB,MATCH(STRG!$G$1,Alo_Region,0)+MATCH(ALO_SvB!A24,Alo_Merkmal,0)-1,MATCH(ALO_SvB!$I$9,Alo_Staat,0)+MATCH(STRG!$L$1,Alo_BM,0)-1)-INDEX(Alo_WB,MATCH(STRG!$G$1,Alo_Region,0)+MATCH(ALO_SvB!A24,Alo_Merkmal,0)-1,MATCH(ALO_SvB!$I$9,Alo_Staat,0)+MATCH(STRG!$L$1,Alo_BM,0))),"X",INDEX(Alo_WB,MATCH(STRG!$G$1,Alo_Region,0)+MATCH(ALO_SvB!A24,Alo_Merkmal,0)-1,MATCH(ALO_SvB!$I$9,Alo_Staat,0)+MATCH(STRG!$L$1,Alo_BM,0)-1)-INDEX(Alo_WB,MATCH(STRG!$G$1,Alo_Region,0)+MATCH(ALO_SvB!A24,Alo_Merkmal,0)-1,MATCH(ALO_SvB!$I$9,Alo_Staat,0)+MATCH(STRG!$L$1,Alo_BM,0)))</f>
        <v>-2</v>
      </c>
      <c r="L24" s="320">
        <f>IF(ISERROR(K24/INDEX(Alo_WB,MATCH(STRG!$G$1,Alo_Region,0)+MATCH(ALO_SvB!A24,Alo_Merkmal,0)-1,MATCH(ALO_SvB!$I$9,Alo_Staat,0)+MATCH(STRG!$L$1,Alo_BM,0))*100),"X",K24/INDEX(Alo_WB,MATCH(STRG!$G$1,Alo_Region,0)+MATCH(ALO_SvB!A24,Alo_Merkmal,0)-1,MATCH(ALO_SvB!$I$9,Alo_Staat,0)+MATCH(STRG!$L$1,Alo_BM,0))*100)</f>
        <v>-15.384615384615385</v>
      </c>
      <c r="M24" s="285">
        <f>INDEX(SvB_A_WB,MATCH(STRG!$I$1,SvB_A_Region,0)+MATCH("3 Spezialist",SvB_A_AN,0)-1,MATCH("Gesamt",SvB_A_Staat,0)+MATCH(ALO_SvB!M10,SvB_A_BM,0)-1)</f>
        <v>188427</v>
      </c>
      <c r="N24" s="3">
        <f>INDEX(SvB_A_WB,MATCH(STRG!$I$1,SvB_A_Region,0)+MATCH("3 Spezialist",SvB_A_AN,0)-1,MATCH("Gesamt",SvB_A_Staat,0)+MATCH("Abw. abs. VJM",SvB_A_BM,0)-1)</f>
        <v>3120</v>
      </c>
      <c r="O24" s="319">
        <f>INDEX(SvB_A_WB,MATCH(STRG!$I$1,SvB_A_Region,0)+MATCH("3 Spezialist",SvB_A_AN,0)-1,MATCH("Gesamt",SvB_A_Staat,0)+MATCH("Abw. rel. VJM",SvB_A_BM,0)-1)</f>
        <v>1.6836924671</v>
      </c>
      <c r="P24" s="285">
        <f>INDEX(SvB_A_WB,MATCH(STRG!$I$1,SvB_A_Region,0)+MATCH("3 Spezialist",SvB_A_AN,0)-1,MATCH("152 Polen",SvB_A_Staat,0)+MATCH(ALO_SvB!P10,SvB_A_BM,0)-1)</f>
        <v>365</v>
      </c>
      <c r="Q24" s="277">
        <f t="shared" si="2"/>
        <v>0.19370896952135311</v>
      </c>
      <c r="R24" s="327">
        <f>INDEX(SvB_A_WB,MATCH(STRG!$I$1,SvB_A_Region,0)+MATCH("3 Spezialist",SvB_A_AN,0)-1,MATCH("152 Polen",SvB_A_Staat,0)+MATCH("Abw. abs. VJM",SvB_A_BM,0)-1)</f>
        <v>47</v>
      </c>
      <c r="S24" s="319">
        <f>INDEX(SvB_A_WB,MATCH(STRG!$I$1,SvB_A_Region,0)+MATCH("3 Spezialist",SvB_A_AN,0)-1,MATCH("152 Polen",SvB_A_Staat,0)+MATCH("Abw. rel. VJM",SvB_A_BM,0)-1)</f>
        <v>14.779874213799999</v>
      </c>
      <c r="T24" s="285">
        <f>INDEX(SvB_A_WB,MATCH(STRG!$I$1,SvB_A_Region,0)+MATCH("3 Spezialist",SvB_A_AN,0)-1,MATCH("164 Tschechien",SvB_A_Staat,0)+MATCH(ALO_SvB!T10,SvB_A_BM,0)-1)</f>
        <v>247</v>
      </c>
      <c r="U24" s="277">
        <f>IF(ISERROR(T24/M24*100),"X",T24/M24*100)</f>
        <v>0.13108524786787457</v>
      </c>
      <c r="V24" s="327">
        <f>INDEX(SvB_A_WB,MATCH(STRG!$I$1,SvB_A_Region,0)+MATCH("3 Spezialist",SvB_A_AN,0)-1,MATCH("164 Tschechien",SvB_A_Staat,0)+MATCH("Abw. abs. VJM",SvB_A_BM,0)-1)</f>
        <v>63</v>
      </c>
      <c r="W24" s="319">
        <f>INDEX(SvB_A_WB,MATCH(STRG!$I$1,SvB_A_Region,0)+MATCH("3 Spezialist",SvB_A_AN,0)-1,MATCH("164 Tschechien",SvB_A_Staat,0)+MATCH("Abw. rel. VJM",SvB_A_BM,0)-1)</f>
        <v>34.239130434800003</v>
      </c>
    </row>
    <row r="25" spans="1:23" ht="15" customHeight="1" x14ac:dyDescent="0.2">
      <c r="A25" s="280" t="s">
        <v>9</v>
      </c>
      <c r="B25" s="285">
        <f>INDEX(Alo_WB,MATCH(STRG!$G$1,Alo_Region,0)+MATCH(ALO_SvB!$A25,Alo_Merkmal,0)-1,MATCH(ALO_SvB!$B$8,Alo_Staat,0)+MATCH(STRG!$L$1,Alo_BM,0)-1)</f>
        <v>7448</v>
      </c>
      <c r="C25" s="276">
        <f>IF(ISERROR(INDEX(Alo_WB,MATCH(STRG!$G$1,Alo_Region,0)+MATCH(ALO_SvB!A25,Alo_Merkmal,0)-1,MATCH(ALO_SvB!$B$8,Alo_Staat,0)+MATCH(STRG!$L$1,Alo_BM,0)-1)-INDEX(Alo_WB,MATCH(STRG!$G$1,Alo_Region,0)+MATCH(ALO_SvB!A25,Alo_Merkmal,0)-1,MATCH(ALO_SvB!$B$8,Alo_Staat,0)+MATCH(STRG!$L$1,Alo_BM,0))),"X",INDEX(Alo_WB,MATCH(STRG!$G$1,Alo_Region,0)+MATCH(ALO_SvB!A25,Alo_Merkmal,0)-1,MATCH(ALO_SvB!$B$8,Alo_Staat,0)+MATCH(STRG!$L$1,Alo_BM,0)-1)-INDEX(Alo_WB,MATCH(STRG!$G$1,Alo_Region,0)+MATCH(ALO_SvB!A25,Alo_Merkmal,0)-1,MATCH(ALO_SvB!$B$8,Alo_Staat,0)+MATCH(STRG!$L$1,Alo_BM,0)))</f>
        <v>-689</v>
      </c>
      <c r="D25" s="283">
        <f>IF(ISERROR(C25/INDEX(Alo_WB,MATCH(STRG!$G$1,Alo_Region,0)+MATCH(ALO_SvB!A25,Alo_Merkmal,0)-1,MATCH(ALO_SvB!$B$8,Alo_Staat,0)+MATCH(STRG!$L$1,Alo_BM,0))*100),"X",C25/INDEX(Alo_WB,MATCH(STRG!$G$1,Alo_Region,0)+MATCH(ALO_SvB!A25,Alo_Merkmal,0)-1,MATCH(ALO_SvB!$B$8,Alo_Staat,0)+MATCH(STRG!$L$1,Alo_BM,0))*100)</f>
        <v>-8.4674941624677391</v>
      </c>
      <c r="E25" s="3">
        <f>INDEX(Alo_WB,MATCH(STRG!$G$1,Alo_Region,0)+MATCH(ALO_SvB!$A25,Alo_Merkmal,0)-1,MATCH(ALO_SvB!$E$9,Alo_Staat,0)+MATCH(STRG!$L$1,Alo_BM,0)-1)</f>
        <v>48</v>
      </c>
      <c r="F25" s="277">
        <f t="shared" si="0"/>
        <v>0.64446831364124602</v>
      </c>
      <c r="G25" s="3">
        <f>IF(ISERROR(INDEX(Alo_WB,MATCH(STRG!$G$1,Alo_Region,0)+MATCH(ALO_SvB!A25,Alo_Merkmal,0)-1,MATCH(ALO_SvB!$E$9,Alo_Staat,0)+MATCH(STRG!$L$1,Alo_BM,0)-1)-INDEX(Alo_WB,MATCH(STRG!$G$1,Alo_Region,0)+MATCH(ALO_SvB!A25,Alo_Merkmal,0)-1,MATCH(ALO_SvB!$E$9,Alo_Staat,0)+MATCH(STRG!$L$1,Alo_BM,0))),"X",INDEX(Alo_WB,MATCH(STRG!$G$1,Alo_Region,0)+MATCH(ALO_SvB!A25,Alo_Merkmal,0)-1,MATCH(ALO_SvB!$E$9,Alo_Staat,0)+MATCH(STRG!$L$1,Alo_BM,0)-1)-INDEX(Alo_WB,MATCH(STRG!$G$1,Alo_Region,0)+MATCH(ALO_SvB!A25,Alo_Merkmal,0)-1,MATCH(ALO_SvB!$E$9,Alo_Staat,0)+MATCH(STRG!$L$1,Alo_BM,0)))</f>
        <v>1</v>
      </c>
      <c r="H25" s="320">
        <f>IF(ISERROR(G25/INDEX(Alo_WB,MATCH(STRG!$G$1,Alo_Region,0)+MATCH(ALO_SvB!A25,Alo_Merkmal,0)-1,MATCH(ALO_SvB!$E$9,Alo_Staat,0)+MATCH(STRG!$L$1,Alo_BM,0))*100),"X",G25/INDEX(Alo_WB,MATCH(STRG!$G$1,Alo_Region,0)+MATCH(ALO_SvB!A25,Alo_Merkmal,0)-1,MATCH(ALO_SvB!$E$9,Alo_Staat,0)+MATCH(STRG!$L$1,Alo_BM,0))*100)</f>
        <v>2.1276595744680851</v>
      </c>
      <c r="I25" s="3">
        <f>INDEX(Alo_WB,MATCH(STRG!$G$1,Alo_Region,0)+MATCH(ALO_SvB!$A25,Alo_Merkmal,0)-1,MATCH(ALO_SvB!$I$9,Alo_Staat,0)+MATCH(STRG!$L$1,Alo_BM,0)-1)</f>
        <v>12</v>
      </c>
      <c r="J25" s="277">
        <f t="shared" si="1"/>
        <v>0.1611170784103115</v>
      </c>
      <c r="K25" s="3">
        <f>IF(ISERROR(INDEX(Alo_WB,MATCH(STRG!$G$1,Alo_Region,0)+MATCH(ALO_SvB!A25,Alo_Merkmal,0)-1,MATCH(ALO_SvB!$I$9,Alo_Staat,0)+MATCH(STRG!$L$1,Alo_BM,0)-1)-INDEX(Alo_WB,MATCH(STRG!$G$1,Alo_Region,0)+MATCH(ALO_SvB!A25,Alo_Merkmal,0)-1,MATCH(ALO_SvB!$I$9,Alo_Staat,0)+MATCH(STRG!$L$1,Alo_BM,0))),"X",INDEX(Alo_WB,MATCH(STRG!$G$1,Alo_Region,0)+MATCH(ALO_SvB!A25,Alo_Merkmal,0)-1,MATCH(ALO_SvB!$I$9,Alo_Staat,0)+MATCH(STRG!$L$1,Alo_BM,0)-1)-INDEX(Alo_WB,MATCH(STRG!$G$1,Alo_Region,0)+MATCH(ALO_SvB!A25,Alo_Merkmal,0)-1,MATCH(ALO_SvB!$I$9,Alo_Staat,0)+MATCH(STRG!$L$1,Alo_BM,0)))</f>
        <v>-7</v>
      </c>
      <c r="L25" s="320">
        <f>IF(ISERROR(K25/INDEX(Alo_WB,MATCH(STRG!$G$1,Alo_Region,0)+MATCH(ALO_SvB!A25,Alo_Merkmal,0)-1,MATCH(ALO_SvB!$I$9,Alo_Staat,0)+MATCH(STRG!$L$1,Alo_BM,0))*100),"X",K25/INDEX(Alo_WB,MATCH(STRG!$G$1,Alo_Region,0)+MATCH(ALO_SvB!A25,Alo_Merkmal,0)-1,MATCH(ALO_SvB!$I$9,Alo_Staat,0)+MATCH(STRG!$L$1,Alo_BM,0))*100)</f>
        <v>-36.84210526315789</v>
      </c>
      <c r="M25" s="285">
        <f>INDEX(SvB_A_WB,MATCH(STRG!$I$1,SvB_A_Region,0)+MATCH("4 Experte",SvB_A_AN,0)-1,MATCH("Gesamt",SvB_A_Staat,0)+MATCH(ALO_SvB!M10,SvB_A_BM,0)-1)</f>
        <v>210332</v>
      </c>
      <c r="N25" s="3">
        <f>INDEX(SvB_A_WB,MATCH(STRG!$I$1,SvB_A_Region,0)+MATCH("4 Experte",SvB_A_AN,0)-1,MATCH("Gesamt",SvB_A_Staat,0)+MATCH("Abw. abs. VJM",SvB_A_BM,0)-1)</f>
        <v>5571</v>
      </c>
      <c r="O25" s="319">
        <f>INDEX(SvB_A_WB,MATCH(STRG!$I$1,SvB_A_Region,0)+MATCH("4 Experte",SvB_A_AN,0)-1,MATCH("Gesamt",SvB_A_Staat,0)+MATCH("Abw. rel. VJM",SvB_A_BM,0)-1)</f>
        <v>2.7207329521000001</v>
      </c>
      <c r="P25" s="285">
        <f>INDEX(SvB_A_WB,MATCH(STRG!$I$1,SvB_A_Region,0)+MATCH("4 Experte",SvB_A_AN,0)-1,MATCH("152 Polen",SvB_A_Staat,0)+MATCH(ALO_SvB!P10,SvB_A_BM,0)-1)</f>
        <v>715</v>
      </c>
      <c r="Q25" s="277">
        <f t="shared" si="2"/>
        <v>0.33993876347869084</v>
      </c>
      <c r="R25" s="327">
        <f>INDEX(SvB_A_WB,MATCH(STRG!$I$1,SvB_A_Region,0)+MATCH("4 Experte",SvB_A_AN,0)-1,MATCH("152 Polen",SvB_A_Staat,0)+MATCH("Abw. abs. VJM",SvB_A_BM,0)-1)</f>
        <v>66</v>
      </c>
      <c r="S25" s="319">
        <f>INDEX(SvB_A_WB,MATCH(STRG!$I$1,SvB_A_Region,0)+MATCH("4 Experte",SvB_A_AN,0)-1,MATCH("152 Polen",SvB_A_Staat,0)+MATCH("Abw. rel. VJM",SvB_A_BM,0)-1)</f>
        <v>10.1694915254</v>
      </c>
      <c r="T25" s="285">
        <f>INDEX(SvB_A_WB,MATCH(STRG!$I$1,SvB_A_Region,0)+MATCH("4 Experte",SvB_A_AN,0)-1,MATCH("164 Tschechien",SvB_A_Staat,0)+MATCH(ALO_SvB!T10,SvB_A_BM,0)-1)</f>
        <v>631</v>
      </c>
      <c r="U25" s="277">
        <f>IF(ISERROR(T25/M25*100),"X",T25/M25*100)</f>
        <v>0.30000190175532016</v>
      </c>
      <c r="V25" s="327">
        <f>INDEX(SvB_A_WB,MATCH(STRG!$I$1,SvB_A_Region,0)+MATCH("4 Experte",SvB_A_AN,0)-1,MATCH("164 Tschechien",SvB_A_Staat,0)+MATCH("Abw. abs. VJM",SvB_A_BM,0)-1)</f>
        <v>58</v>
      </c>
      <c r="W25" s="319">
        <f>INDEX(SvB_A_WB,MATCH(STRG!$I$1,SvB_A_Region,0)+MATCH("4 Experte",SvB_A_AN,0)-1,MATCH("164 Tschechien",SvB_A_Staat,0)+MATCH("Abw. rel. VJM",SvB_A_BM,0)-1)</f>
        <v>10.1221640489</v>
      </c>
    </row>
    <row r="26" spans="1:23" ht="15" customHeight="1" x14ac:dyDescent="0.2">
      <c r="A26" s="281" t="s">
        <v>181</v>
      </c>
      <c r="B26" s="330">
        <f>INDEX(Alo_WB,MATCH(STRG!$G$1,Alo_Region,0)+MATCH("Ohne Angabe",Alo_Merkmal,0)-1,MATCH(ALO_SvB!$B$8,Alo_Staat,0)+MATCH(STRG!$L$1,Alo_BM,0)-1)</f>
        <v>3626</v>
      </c>
      <c r="C26" s="321">
        <f>IF(ISERROR(INDEX(Alo_WB,MATCH(STRG!$G$1,Alo_Region,0)+MATCH("Ohne Angabe",Alo_Merkmal,0)-1,MATCH(ALO_SvB!$B$8,Alo_Staat,0)+MATCH(STRG!$L$1,Alo_BM,0)-1)-INDEX(Alo_WB,MATCH(STRG!$G$1,Alo_Region,0)+MATCH("Ohne Angabe",Alo_Merkmal,0)-1,MATCH(ALO_SvB!$B$8,Alo_Staat,0)+MATCH(STRG!$L$1,Alo_BM,0))),"X",INDEX(Alo_WB,MATCH(STRG!$G$1,Alo_Region,0)+MATCH("Ohne Angabe",Alo_Merkmal,0)-1,MATCH(ALO_SvB!$B$8,Alo_Staat,0)+MATCH(STRG!$L$1,Alo_BM,0)-1)-INDEX(Alo_WB,MATCH(STRG!$G$1,Alo_Region,0)+MATCH("Ohne Angabe",Alo_Merkmal,0)-1,MATCH(ALO_SvB!$B$8,Alo_Staat,0)+MATCH(STRG!$L$1,Alo_BM,0)))</f>
        <v>-927</v>
      </c>
      <c r="D26" s="322">
        <f>IF(ISERROR(C26/INDEX(Alo_WB,MATCH(STRG!$G$1,Alo_Region,0)+MATCH("Ohne Angabe",Alo_Merkmal,0)-1,MATCH(ALO_SvB!$B$8,Alo_Staat,0)+MATCH(STRG!$L$1,Alo_BM,0))*100),"X",C26/INDEX(Alo_WB,MATCH(STRG!$G$1,Alo_Region,0)+MATCH("Ohne Angabe",Alo_Merkmal,0)-1,MATCH(ALO_SvB!$B$8,Alo_Staat,0)+MATCH(STRG!$L$1,Alo_BM,0))*100)</f>
        <v>-20.36020206457281</v>
      </c>
      <c r="E26" s="323">
        <f>INDEX(Alo_WB,MATCH(STRG!$G$1,Alo_Region,0)+MATCH("Ohne Angabe",Alo_Merkmal,0)-1,MATCH(ALO_SvB!$E$9,Alo_Staat,0)+MATCH(STRG!$L$1,Alo_BM,0)-1)</f>
        <v>22</v>
      </c>
      <c r="F26" s="278">
        <f t="shared" si="0"/>
        <v>0.60672917815774963</v>
      </c>
      <c r="G26" s="323">
        <f>IF(ISERROR(INDEX(Alo_WB,MATCH(STRG!$G$1,Alo_Region,0)+MATCH("Ohne Angabe",Alo_Merkmal,0)-1,MATCH(ALO_SvB!$E$9,Alo_Staat,0)+MATCH(STRG!$L$1,Alo_BM,0)-1)-INDEX(Alo_WB,MATCH(STRG!$G$1,Alo_Region,0)+MATCH("Ohne Angabe",Alo_Merkmal,0)-1,MATCH(ALO_SvB!$E$9,Alo_Staat,0)+MATCH(STRG!$L$1,Alo_BM,0))),"X",INDEX(Alo_WB,MATCH(STRG!$G$1,Alo_Region,0)+MATCH("Ohne Angabe",Alo_Merkmal,0)-1,MATCH(ALO_SvB!$E$9,Alo_Staat,0)+MATCH(STRG!$L$1,Alo_BM,0)-1)-INDEX(Alo_WB,MATCH(STRG!$G$1,Alo_Region,0)+MATCH("Ohne Angabe",Alo_Merkmal,0)-1,MATCH(ALO_SvB!$E$9,Alo_Staat,0)+MATCH(STRG!$L$1,Alo_BM,0)))</f>
        <v>-4</v>
      </c>
      <c r="H26" s="324">
        <f>IF(ISERROR(G26/INDEX(Alo_WB,MATCH(STRG!$G$1,Alo_Region,0)+MATCH("Ohne Angabe",Alo_Merkmal,0)-1,MATCH(ALO_SvB!$E$9,Alo_Staat,0)+MATCH(STRG!$L$1,Alo_BM,0))*100),"X",G26/INDEX(Alo_WB,MATCH(STRG!$G$1,Alo_Region,0)+MATCH("Ohne Angabe",Alo_Merkmal,0)-1,MATCH(ALO_SvB!$E$9,Alo_Staat,0)+MATCH(STRG!$L$1,Alo_BM,0))*100)</f>
        <v>-15.384615384615385</v>
      </c>
      <c r="I26" s="323" t="str">
        <f>INDEX(Alo_WB,MATCH(STRG!$G$1,Alo_Region,0)+MATCH("Ohne Angabe",Alo_Merkmal,0)-1,MATCH(ALO_SvB!$I$9,Alo_Staat,0)+MATCH(STRG!$L$1,Alo_BM,0)-1)</f>
        <v>*</v>
      </c>
      <c r="J26" s="278" t="str">
        <f t="shared" si="1"/>
        <v>X</v>
      </c>
      <c r="K26" s="323" t="str">
        <f>IF(ISERROR(INDEX(Alo_WB,MATCH(STRG!$G$1,Alo_Region,0)+MATCH("Ohne Angabe",Alo_Merkmal,0)-1,MATCH(ALO_SvB!$I$9,Alo_Staat,0)+MATCH(STRG!$L$1,Alo_BM,0)-1)-INDEX(Alo_WB,MATCH(STRG!$G$1,Alo_Region,0)+MATCH("Ohne Angabe",Alo_Merkmal,0)-1,MATCH(ALO_SvB!$I$9,Alo_Staat,0)+MATCH(STRG!$L$1,Alo_BM,0))),"X",INDEX(Alo_WB,MATCH(STRG!$G$1,Alo_Region,0)+MATCH("Ohne Angabe",Alo_Merkmal,0)-1,MATCH(ALO_SvB!$I$9,Alo_Staat,0)+MATCH(STRG!$L$1,Alo_BM,0)-1)-INDEX(Alo_WB,MATCH(STRG!$G$1,Alo_Region,0)+MATCH("Ohne Angabe",Alo_Merkmal,0)-1,MATCH(ALO_SvB!$I$9,Alo_Staat,0)+MATCH(STRG!$L$1,Alo_BM,0)))</f>
        <v>X</v>
      </c>
      <c r="L26" s="324" t="str">
        <f>IF(ISERROR(K26/INDEX(Alo_WB,MATCH(STRG!$G$1,Alo_Region,0)+MATCH("Ohne Angabe",Alo_Merkmal,0)-1,MATCH(ALO_SvB!$I$9,Alo_Staat,0)+MATCH(STRG!$L$1,Alo_BM,0))*100),"X",K26/INDEX(Alo_WB,MATCH(STRG!$G$1,Alo_Region,0)+MATCH("Ohne Angabe",Alo_Merkmal,0)-1,MATCH(ALO_SvB!$I$9,Alo_Staat,0)+MATCH(STRG!$L$1,Alo_BM,0))*100)</f>
        <v>X</v>
      </c>
      <c r="M26" s="330">
        <f>INDEX(SvB_A_WB,MATCH(STRG!$I$1,SvB_A_Region,0)+MATCH("Keine Angabe",SvB_A_AN,0)-1,MATCH("Gesamt",SvB_A_Staat,0)+MATCH(ALO_SvB!M10,SvB_A_BM,0)-1)</f>
        <v>9875</v>
      </c>
      <c r="N26" s="323">
        <f>INDEX(SvB_A_WB,MATCH(STRG!$I$1,SvB_A_Region,0)+MATCH("Keine Angabe",SvB_A_AN,0)-1,MATCH("Gesamt",SvB_A_Staat,0)+MATCH("Abw. abs. VJM",SvB_A_BM,0)-1)</f>
        <v>179</v>
      </c>
      <c r="O26" s="331">
        <f>INDEX(SvB_A_WB,MATCH(STRG!$I$1,SvB_A_Region,0)+MATCH("Keine Angabe",SvB_A_AN,0)-1,MATCH("Gesamt",SvB_A_Staat,0)+MATCH("Abw. rel. VJM",SvB_A_BM,0)-1)</f>
        <v>1.8461221122</v>
      </c>
      <c r="P26" s="330" t="str">
        <f>INDEX(SvB_A_WB,MATCH(STRG!$I$1,SvB_A_Region,0)+MATCH("Keine Angabe",SvB_A_AN,0)-1,MATCH("152 Polen",SvB_A_Staat,0)+MATCH(ALO_SvB!P10,SvB_A_BM,0)-1)</f>
        <v>*</v>
      </c>
      <c r="Q26" s="278" t="str">
        <f t="shared" si="2"/>
        <v>X</v>
      </c>
      <c r="R26" s="332">
        <f>INDEX(SvB_A_WB,MATCH(STRG!$I$1,SvB_A_Region,0)+MATCH("Keine Angabe",SvB_A_AN,0)-1,MATCH("152 Polen",SvB_A_Staat,0)+MATCH("Abw. abs. VJM",SvB_A_BM,0)-1)</f>
        <v>0</v>
      </c>
      <c r="S26" s="331">
        <f>INDEX(SvB_A_WB,MATCH(STRG!$I$1,SvB_A_Region,0)+MATCH("Keine Angabe",SvB_A_AN,0)-1,MATCH("152 Polen",SvB_A_Staat,0)+MATCH("Abw. rel. VJM",SvB_A_BM,0)-1)</f>
        <v>0</v>
      </c>
      <c r="T26" s="330">
        <f>INDEX(SvB_A_WB,MATCH(STRG!$I$1,SvB_A_Region,0)+MATCH("Keine Angabe",SvB_A_AN,0)-1,MATCH("164 Tschechien",SvB_A_Staat,0)+MATCH(ALO_SvB!T10,SvB_A_BM,0)-1)</f>
        <v>0</v>
      </c>
      <c r="U26" s="278">
        <f>IF(ISERROR(T26/M26*100),"X",T26/M26*100)</f>
        <v>0</v>
      </c>
      <c r="V26" s="332">
        <f>INDEX(SvB_A_WB,MATCH(STRG!$I$1,SvB_A_Region,0)+MATCH("Keine Angabe",SvB_A_AN,0)-1,MATCH("164 Tschechien",SvB_A_Staat,0)+MATCH("Abw. abs. VJM",SvB_A_BM,0)-1)</f>
        <v>0</v>
      </c>
      <c r="W26" s="331">
        <f>INDEX(SvB_A_WB,MATCH(STRG!$I$1,SvB_A_Region,0)+MATCH("Keine Angabe",SvB_A_AN,0)-1,MATCH("164 Tschechien",SvB_A_Staat,0)+MATCH("Abw. rel. VJM",SvB_A_BM,0)-1)</f>
        <v>0</v>
      </c>
    </row>
    <row r="27" spans="1:23" ht="11.25" customHeight="1" x14ac:dyDescent="0.2">
      <c r="A27" s="251" t="str">
        <f ca="1">CONCATENATE("Erstellungsdatum: ",TEXT(TODAY(),"TT.MM.JJJJ"),", Statistik-Service Südost, Auftragsnummer 209455")</f>
        <v>Erstellungsdatum: 18.07.2017, Statistik-Service Südost, Auftragsnummer 209455</v>
      </c>
      <c r="B27" s="101"/>
      <c r="C27" s="101"/>
      <c r="D27" s="101"/>
      <c r="E27" s="101"/>
      <c r="F27" s="101"/>
      <c r="G27" s="101"/>
      <c r="H27" s="101"/>
      <c r="I27" s="101"/>
      <c r="J27" s="101"/>
      <c r="K27" s="101"/>
      <c r="W27" s="103" t="s">
        <v>18</v>
      </c>
    </row>
    <row r="28" spans="1:23" ht="11.25" customHeight="1" x14ac:dyDescent="0.2"/>
    <row r="29" spans="1:23" ht="11.25" customHeight="1" x14ac:dyDescent="0.2">
      <c r="A29" s="387" t="s">
        <v>338</v>
      </c>
      <c r="B29" s="387"/>
      <c r="C29" s="387"/>
      <c r="D29" s="387"/>
      <c r="E29" s="387"/>
      <c r="F29" s="387"/>
      <c r="G29" s="387"/>
      <c r="H29" s="387"/>
      <c r="I29" s="387"/>
      <c r="J29" s="387"/>
      <c r="K29" s="387"/>
      <c r="L29" s="387"/>
      <c r="M29" s="387"/>
      <c r="N29" s="387"/>
      <c r="O29" s="387"/>
      <c r="P29" s="387"/>
      <c r="Q29" s="387"/>
      <c r="R29" s="387"/>
      <c r="S29" s="387"/>
      <c r="T29" s="387"/>
      <c r="U29" s="387"/>
      <c r="V29" s="387"/>
      <c r="W29" s="387"/>
    </row>
    <row r="30" spans="1:23" ht="11.25" customHeight="1" x14ac:dyDescent="0.2">
      <c r="A30" s="387" t="s">
        <v>118</v>
      </c>
      <c r="B30" s="387"/>
      <c r="C30" s="387"/>
      <c r="D30" s="387"/>
      <c r="E30" s="387"/>
      <c r="F30" s="387"/>
      <c r="G30" s="387"/>
      <c r="H30" s="387"/>
      <c r="I30" s="387"/>
      <c r="J30" s="387"/>
      <c r="K30" s="387"/>
      <c r="L30" s="387"/>
      <c r="M30" s="387"/>
      <c r="N30" s="387"/>
      <c r="O30" s="387"/>
      <c r="P30" s="387"/>
      <c r="Q30" s="387"/>
      <c r="R30" s="387"/>
      <c r="S30" s="387"/>
      <c r="T30" s="387"/>
      <c r="U30" s="387"/>
      <c r="V30" s="387"/>
      <c r="W30" s="387"/>
    </row>
    <row r="31" spans="1:23" x14ac:dyDescent="0.2">
      <c r="A31" s="387" t="str">
        <f>IF(COUNTIF($B$13:$C$26,"x")&gt;0,"x) Bei unvollständigen oder unplausiblen Datenlieferungen zugelassener kommunaler Träger (zkT) werden nicht alle Merkmale geschätzt. Sie werden in diesem Fall der Ausprägung ""keine/ohne Angabe"" zugeordnet."&amp;" Näheres kann den Methodischen Hinweisen "&amp;"""Schätzungen in der Statistik der Arbeitslosen und Arbeitsuchenden"""&amp;" entnommen werden."," ")</f>
        <v xml:space="preserve"> </v>
      </c>
      <c r="B31" s="387"/>
      <c r="C31" s="387"/>
      <c r="D31" s="387"/>
      <c r="E31" s="387"/>
      <c r="F31" s="387"/>
      <c r="G31" s="387"/>
      <c r="H31" s="387"/>
      <c r="I31" s="387"/>
      <c r="J31" s="387"/>
      <c r="K31" s="387"/>
      <c r="L31" s="387"/>
      <c r="M31" s="387"/>
      <c r="N31" s="387"/>
      <c r="O31" s="387"/>
      <c r="P31" s="387"/>
      <c r="Q31" s="387"/>
      <c r="R31" s="387"/>
      <c r="S31" s="387"/>
      <c r="T31" s="387"/>
      <c r="U31" s="387"/>
      <c r="V31" s="387"/>
      <c r="W31" s="387"/>
    </row>
  </sheetData>
  <mergeCells count="31">
    <mergeCell ref="K10:L10"/>
    <mergeCell ref="B7:L7"/>
    <mergeCell ref="M7:W7"/>
    <mergeCell ref="M8:O9"/>
    <mergeCell ref="P8:W8"/>
    <mergeCell ref="P9:S9"/>
    <mergeCell ref="T9:W9"/>
    <mergeCell ref="I9:L9"/>
    <mergeCell ref="U10:U11"/>
    <mergeCell ref="M10:M11"/>
    <mergeCell ref="N10:O10"/>
    <mergeCell ref="P10:P11"/>
    <mergeCell ref="Q10:Q11"/>
    <mergeCell ref="R10:S10"/>
    <mergeCell ref="T10:T11"/>
    <mergeCell ref="A31:W31"/>
    <mergeCell ref="A30:W30"/>
    <mergeCell ref="A29:W29"/>
    <mergeCell ref="A7:A12"/>
    <mergeCell ref="A3:W3"/>
    <mergeCell ref="V10:W10"/>
    <mergeCell ref="B8:D9"/>
    <mergeCell ref="C10:D10"/>
    <mergeCell ref="B10:B11"/>
    <mergeCell ref="E8:L8"/>
    <mergeCell ref="E9:H9"/>
    <mergeCell ref="E10:E11"/>
    <mergeCell ref="F10:F11"/>
    <mergeCell ref="G10:H10"/>
    <mergeCell ref="I10:I11"/>
    <mergeCell ref="J10:J11"/>
  </mergeCells>
  <printOptions horizontalCentered="1"/>
  <pageMargins left="0.31496062992125984" right="0.19685039370078741" top="0.39370078740157483" bottom="0.39370078740157483" header="0.51181102362204722" footer="0.51181102362204722"/>
  <pageSetup paperSize="9" scale="70"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0</xdr:col>
                    <xdr:colOff>28575</xdr:colOff>
                    <xdr:row>3</xdr:row>
                    <xdr:rowOff>19050</xdr:rowOff>
                  </from>
                  <to>
                    <xdr:col>0</xdr:col>
                    <xdr:colOff>1885950</xdr:colOff>
                    <xdr:row>3</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tint="0.59999389629810485"/>
  </sheetPr>
  <dimension ref="A1:I34"/>
  <sheetViews>
    <sheetView showGridLines="0" zoomScaleNormal="100" workbookViewId="0"/>
  </sheetViews>
  <sheetFormatPr baseColWidth="10" defaultRowHeight="14.25" x14ac:dyDescent="0.2"/>
  <cols>
    <col min="1" max="1" width="12.875" customWidth="1"/>
    <col min="7" max="7" width="11.125" customWidth="1"/>
    <col min="8" max="8" width="4.25" customWidth="1"/>
    <col min="9" max="9" width="7.125" customWidth="1"/>
  </cols>
  <sheetData>
    <row r="1" spans="1:9" ht="33.75" customHeight="1" x14ac:dyDescent="0.2">
      <c r="A1" s="7"/>
      <c r="B1" s="7"/>
      <c r="C1" s="7"/>
      <c r="D1" s="7"/>
      <c r="E1" s="7"/>
      <c r="F1" s="7"/>
      <c r="G1" s="7"/>
      <c r="H1" s="7"/>
      <c r="I1" s="8" t="s">
        <v>17</v>
      </c>
    </row>
    <row r="3" spans="1:9" x14ac:dyDescent="0.2">
      <c r="A3" s="391" t="s">
        <v>304</v>
      </c>
      <c r="B3" s="410"/>
      <c r="C3" s="410"/>
      <c r="D3" s="410"/>
      <c r="E3" s="410"/>
      <c r="F3" s="410"/>
      <c r="G3" s="410"/>
      <c r="H3" s="410"/>
      <c r="I3" s="410"/>
    </row>
    <row r="4" spans="1:9" ht="11.25" customHeight="1" x14ac:dyDescent="0.2">
      <c r="A4" s="10" t="s">
        <v>163</v>
      </c>
      <c r="B4" s="1"/>
      <c r="C4" s="1"/>
      <c r="D4" s="1"/>
      <c r="E4" s="1"/>
      <c r="F4" s="1"/>
      <c r="G4" s="1"/>
      <c r="H4" s="1"/>
      <c r="I4" s="1"/>
    </row>
    <row r="5" spans="1:9" ht="11.25" customHeight="1" x14ac:dyDescent="0.2">
      <c r="A5" s="9" t="s">
        <v>366</v>
      </c>
      <c r="B5" s="1"/>
      <c r="C5" s="1"/>
      <c r="D5" s="1"/>
      <c r="E5" s="101"/>
      <c r="F5" s="1"/>
      <c r="G5" s="1"/>
      <c r="H5" s="1"/>
      <c r="I5" s="1"/>
    </row>
    <row r="6" spans="1:9" x14ac:dyDescent="0.2">
      <c r="A6" s="181"/>
    </row>
    <row r="28" spans="7:9" x14ac:dyDescent="0.2">
      <c r="G28" s="184"/>
      <c r="H28" s="186" t="s">
        <v>177</v>
      </c>
      <c r="I28" s="185">
        <v>0.2</v>
      </c>
    </row>
    <row r="29" spans="7:9" x14ac:dyDescent="0.2">
      <c r="G29" s="184">
        <v>0.3</v>
      </c>
      <c r="H29" s="186" t="s">
        <v>177</v>
      </c>
      <c r="I29" s="185">
        <v>0.5</v>
      </c>
    </row>
    <row r="30" spans="7:9" x14ac:dyDescent="0.2">
      <c r="G30" s="184">
        <v>0.6</v>
      </c>
      <c r="H30" s="186" t="s">
        <v>177</v>
      </c>
      <c r="I30" s="185">
        <v>1.1000000000000001</v>
      </c>
    </row>
    <row r="31" spans="7:9" x14ac:dyDescent="0.2">
      <c r="G31" s="184">
        <v>1.2</v>
      </c>
      <c r="H31" s="186" t="s">
        <v>177</v>
      </c>
      <c r="I31" s="185">
        <v>2.2999999999999998</v>
      </c>
    </row>
    <row r="32" spans="7:9" x14ac:dyDescent="0.2">
      <c r="H32" s="186" t="s">
        <v>178</v>
      </c>
      <c r="I32" s="185">
        <v>2.2999999999999998</v>
      </c>
    </row>
    <row r="34" spans="1:9" x14ac:dyDescent="0.2">
      <c r="A34" s="411" t="s">
        <v>370</v>
      </c>
      <c r="B34" s="411"/>
      <c r="C34" s="411"/>
      <c r="D34" s="411"/>
      <c r="I34" s="103" t="s">
        <v>18</v>
      </c>
    </row>
  </sheetData>
  <mergeCells count="2">
    <mergeCell ref="A3:I3"/>
    <mergeCell ref="A34:D34"/>
  </mergeCells>
  <pageMargins left="0.70866141732283472" right="0.70866141732283472" top="0.78740157480314965" bottom="0.78740157480314965" header="0.31496062992125984" footer="0.31496062992125984"/>
  <pageSetup paperSize="9" scale="99"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4" tint="0.59999389629810485"/>
    <pageSetUpPr fitToPage="1"/>
  </sheetPr>
  <dimension ref="A1:J34"/>
  <sheetViews>
    <sheetView showGridLines="0" zoomScaleNormal="100" workbookViewId="0"/>
  </sheetViews>
  <sheetFormatPr baseColWidth="10" defaultRowHeight="14.25" x14ac:dyDescent="0.2"/>
  <cols>
    <col min="7" max="7" width="11.125" customWidth="1"/>
    <col min="8" max="8" width="4.25" customWidth="1"/>
    <col min="9" max="9" width="7.125" customWidth="1"/>
    <col min="10" max="10" width="11.875" customWidth="1"/>
  </cols>
  <sheetData>
    <row r="1" spans="1:10" ht="33.75" customHeight="1" x14ac:dyDescent="0.2">
      <c r="A1" s="7"/>
      <c r="B1" s="7"/>
      <c r="C1" s="7"/>
      <c r="D1" s="7"/>
      <c r="E1" s="7"/>
      <c r="F1" s="7"/>
      <c r="G1" s="7"/>
      <c r="H1" s="7"/>
      <c r="I1" s="8" t="s">
        <v>17</v>
      </c>
    </row>
    <row r="3" spans="1:10" x14ac:dyDescent="0.2">
      <c r="A3" s="391" t="s">
        <v>303</v>
      </c>
      <c r="B3" s="410"/>
      <c r="C3" s="410"/>
      <c r="D3" s="410"/>
      <c r="E3" s="410"/>
      <c r="F3" s="410"/>
      <c r="G3" s="410"/>
      <c r="H3" s="410"/>
      <c r="I3" s="410"/>
      <c r="J3" s="410"/>
    </row>
    <row r="4" spans="1:10" ht="11.25" customHeight="1" x14ac:dyDescent="0.2">
      <c r="A4" s="10" t="s">
        <v>163</v>
      </c>
      <c r="B4" s="1"/>
      <c r="C4" s="1"/>
      <c r="D4" s="1"/>
      <c r="E4" s="1"/>
      <c r="F4" s="1"/>
      <c r="G4" s="1"/>
      <c r="H4" s="1"/>
      <c r="I4" s="1"/>
      <c r="J4" s="1"/>
    </row>
    <row r="5" spans="1:10" ht="11.25" customHeight="1" x14ac:dyDescent="0.2">
      <c r="A5" s="9" t="s">
        <v>366</v>
      </c>
      <c r="B5" s="1"/>
      <c r="C5" s="1"/>
      <c r="D5" s="1"/>
      <c r="E5" s="101"/>
      <c r="F5" s="1"/>
      <c r="G5" s="1"/>
      <c r="H5" s="1"/>
      <c r="I5" s="1"/>
      <c r="J5" s="1"/>
    </row>
    <row r="28" spans="7:9" x14ac:dyDescent="0.2">
      <c r="G28" s="184"/>
      <c r="H28" s="186" t="s">
        <v>177</v>
      </c>
      <c r="I28" s="185">
        <v>0.2</v>
      </c>
    </row>
    <row r="29" spans="7:9" x14ac:dyDescent="0.2">
      <c r="G29" s="184">
        <v>0.3</v>
      </c>
      <c r="H29" s="186" t="s">
        <v>177</v>
      </c>
      <c r="I29" s="185">
        <v>0.5</v>
      </c>
    </row>
    <row r="30" spans="7:9" x14ac:dyDescent="0.2">
      <c r="G30" s="184">
        <v>0.6</v>
      </c>
      <c r="H30" s="186" t="s">
        <v>177</v>
      </c>
      <c r="I30" s="185">
        <v>1.1000000000000001</v>
      </c>
    </row>
    <row r="31" spans="7:9" x14ac:dyDescent="0.2">
      <c r="G31" s="184">
        <v>1.2</v>
      </c>
      <c r="H31" s="186" t="s">
        <v>177</v>
      </c>
      <c r="I31" s="185">
        <v>2.2999999999999998</v>
      </c>
    </row>
    <row r="32" spans="7:9" x14ac:dyDescent="0.2">
      <c r="H32" s="186" t="s">
        <v>178</v>
      </c>
      <c r="I32" s="185">
        <v>2.2999999999999998</v>
      </c>
    </row>
    <row r="34" spans="1:9" x14ac:dyDescent="0.2">
      <c r="A34" s="411" t="s">
        <v>370</v>
      </c>
      <c r="B34" s="411"/>
      <c r="C34" s="411"/>
      <c r="D34" s="411"/>
      <c r="I34" s="103" t="s">
        <v>18</v>
      </c>
    </row>
  </sheetData>
  <mergeCells count="2">
    <mergeCell ref="A3:J3"/>
    <mergeCell ref="A34:D34"/>
  </mergeCells>
  <pageMargins left="0.70866141732283472" right="0.7086614173228347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25</vt:i4>
      </vt:variant>
    </vt:vector>
  </HeadingPairs>
  <TitlesOfParts>
    <vt:vector size="43" baseType="lpstr">
      <vt:lpstr>Impressum</vt:lpstr>
      <vt:lpstr>Inhaltsverzeichnis</vt:lpstr>
      <vt:lpstr>ALO_SvB</vt:lpstr>
      <vt:lpstr>Karte_ALO_Polen</vt:lpstr>
      <vt:lpstr>Karte_ALO_Tschechen</vt:lpstr>
      <vt:lpstr>Karte_SvB_Polen</vt:lpstr>
      <vt:lpstr>Karte_SvB_Tschechen</vt:lpstr>
      <vt:lpstr>Pendler</vt:lpstr>
      <vt:lpstr>Karte_Pendler_Polen</vt:lpstr>
      <vt:lpstr>Karte_Pendler_Tschechen</vt:lpstr>
      <vt:lpstr>Hinweise Alo Asu</vt:lpstr>
      <vt:lpstr>Meth_Hinw_Anforderungsniveau</vt:lpstr>
      <vt:lpstr>Übersicht_Berufssektoren</vt:lpstr>
      <vt:lpstr>Hinweise Berufe</vt:lpstr>
      <vt:lpstr>Hinweise_Pendler</vt:lpstr>
      <vt:lpstr>Hinweise SVB GB</vt:lpstr>
      <vt:lpstr>Meth. Hinweis_Schätzungen</vt:lpstr>
      <vt:lpstr>Statistik-Infoseite</vt:lpstr>
      <vt:lpstr>Alo_BM</vt:lpstr>
      <vt:lpstr>Alo_Merkmal</vt:lpstr>
      <vt:lpstr>Alo_Region</vt:lpstr>
      <vt:lpstr>Alo_Staat</vt:lpstr>
      <vt:lpstr>Alo_WB</vt:lpstr>
      <vt:lpstr>ALO_SvB!Druckbereich</vt:lpstr>
      <vt:lpstr>'Hinweise Alo Asu'!Druckbereich</vt:lpstr>
      <vt:lpstr>'Hinweise Berufe'!Druckbereich</vt:lpstr>
      <vt:lpstr>Impressum!Druckbereich</vt:lpstr>
      <vt:lpstr>Inhaltsverzeichnis!Druckbereich</vt:lpstr>
      <vt:lpstr>Karte_ALO_Tschechen!Druckbereich</vt:lpstr>
      <vt:lpstr>Karte_SvB_Polen!Druckbereich</vt:lpstr>
      <vt:lpstr>'Meth. Hinweis_Schätzungen'!Druckbereich</vt:lpstr>
      <vt:lpstr>Meth_Hinw_Anforderungsniveau!Druckbereich</vt:lpstr>
      <vt:lpstr>ALO_SvB!Drucktitel</vt:lpstr>
      <vt:lpstr>SvB_A_AN</vt:lpstr>
      <vt:lpstr>SvB_A_BM</vt:lpstr>
      <vt:lpstr>SvB_A_Region</vt:lpstr>
      <vt:lpstr>SvB_A_Staat</vt:lpstr>
      <vt:lpstr>SvB_A_WB</vt:lpstr>
      <vt:lpstr>SvB_B_BM</vt:lpstr>
      <vt:lpstr>SvB_B_Region</vt:lpstr>
      <vt:lpstr>SvB_B_Sektor</vt:lpstr>
      <vt:lpstr>SvB_B_Staat</vt:lpstr>
      <vt:lpstr>SvB_B_WB</vt:lpstr>
    </vt:vector>
  </TitlesOfParts>
  <Company>Bundesagentur für Arbeit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StruebinE</dc:creator>
  <cp:lastModifiedBy>MetzdorfS001</cp:lastModifiedBy>
  <cp:lastPrinted>2017-07-10T11:33:46Z</cp:lastPrinted>
  <dcterms:created xsi:type="dcterms:W3CDTF">2015-07-27T10:45:54Z</dcterms:created>
  <dcterms:modified xsi:type="dcterms:W3CDTF">2017-07-18T09:02:10Z</dcterms:modified>
</cp:coreProperties>
</file>