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Dst.baintern.de\dfs\969\Ablagen\D96901-Buero-ZLP\1060-ZLP\5409_2_EUREST\Statistik\2018\"/>
    </mc:Choice>
  </mc:AlternateContent>
  <bookViews>
    <workbookView xWindow="0" yWindow="0" windowWidth="28800" windowHeight="10635" tabRatio="920" firstSheet="4" activeTab="4"/>
  </bookViews>
  <sheets>
    <sheet name="Roh_Alo" sheetId="41" state="veryHidden" r:id="rId1"/>
    <sheet name="Roh_SvB_Berufssektor" sheetId="30" state="veryHidden" r:id="rId2"/>
    <sheet name="Roh_SvB_Anforderung" sheetId="31" state="veryHidden" r:id="rId3"/>
    <sheet name="STRG" sheetId="40" state="veryHidden" r:id="rId4"/>
    <sheet name="Impressum" sheetId="57" r:id="rId5"/>
    <sheet name="Inhaltsverzeichnis" sheetId="28" r:id="rId6"/>
    <sheet name="ALO_SvB" sheetId="4" r:id="rId7"/>
    <sheet name="Karte_ALO_Polen" sheetId="16" r:id="rId8"/>
    <sheet name="Karte_ALO_Tschechen" sheetId="17" r:id="rId9"/>
    <sheet name="Karte_SvB_Polen" sheetId="22" r:id="rId10"/>
    <sheet name="Karte_SvB_Tschechen" sheetId="23" r:id="rId11"/>
    <sheet name="Pendler" sheetId="18" r:id="rId12"/>
    <sheet name="Karte_Pendler_Polen" sheetId="19" r:id="rId13"/>
    <sheet name="Karte_Pendler_Tschechen" sheetId="20" r:id="rId14"/>
    <sheet name=" Hinweise Alo Asu" sheetId="66" r:id="rId15"/>
    <sheet name="Meth_Hinw_Anforderungsniveau" sheetId="5" r:id="rId16"/>
    <sheet name="Hinweise Berufe" sheetId="7" r:id="rId17"/>
    <sheet name="Hinweise Berufe KldB" sheetId="68" r:id="rId18"/>
    <sheet name="Übersicht_Berufssektoren" sheetId="39" r:id="rId19"/>
    <sheet name="Hinweise_Pendler" sheetId="58" r:id="rId20"/>
    <sheet name="Hinweise SVB GB" sheetId="64" r:id="rId21"/>
    <sheet name="Meth. Hinweis_Schätzungen" sheetId="60" r:id="rId22"/>
    <sheet name="Statistik-Infoseite" sheetId="73" r:id="rId23"/>
  </sheets>
  <definedNames>
    <definedName name="Alo_BM">Roh_Alo!$D$16:$I$16</definedName>
    <definedName name="Alo_Merkmal">Roh_Alo!$B$18:$B$28</definedName>
    <definedName name="Alo_Region">Roh_Alo!$A$18:$A$182</definedName>
    <definedName name="Alo_Staat">Roh_Alo!$D$15:$I$15</definedName>
    <definedName name="Alo_WB">Roh_Alo!$D$18:$I$182</definedName>
    <definedName name="_xlnm.Print_Area" localSheetId="14">' Hinweise Alo Asu'!$A$1:$H$12</definedName>
    <definedName name="_xlnm.Print_Area" localSheetId="6">ALO_SvB!$A$1:$W$30</definedName>
    <definedName name="_xlnm.Print_Area" localSheetId="16">'Hinweise Berufe'!$A$1:$H$57</definedName>
    <definedName name="_xlnm.Print_Area" localSheetId="4">Impressum!$A$1:$F$53</definedName>
    <definedName name="_xlnm.Print_Area" localSheetId="5">Inhaltsverzeichnis!$A$1:$L$27</definedName>
    <definedName name="_xlnm.Print_Area" localSheetId="9">Karte_SvB_Polen!$A$1:$J$33</definedName>
    <definedName name="_xlnm.Print_Area" localSheetId="21">'Meth. Hinweis_Schätzungen'!$A$1:$H$26</definedName>
    <definedName name="_xlnm.Print_Area" localSheetId="15">Meth_Hinw_Anforderungsniveau!$A$1:$D$82</definedName>
    <definedName name="_xlnm.Print_Titles" localSheetId="6">ALO_SvB!$A:$A,ALO_SvB!$1:$12</definedName>
    <definedName name="SvB_A_AN">Roh_SvB_Anforderung!$B$9:$B$14</definedName>
    <definedName name="SvB_A_BM">Roh_SvB_Anforderung!$D$8:$F$8</definedName>
    <definedName name="SvB_A_Region">Roh_SvB_Anforderung!$A$9:$A$98</definedName>
    <definedName name="SvB_A_Staat">Roh_SvB_Anforderung!$D$7:$L$7</definedName>
    <definedName name="SvB_A_WB">Roh_SvB_Anforderung!$D$9:$L$98</definedName>
    <definedName name="SvB_B_BM">Roh_SvB_Berufssektor!$D$8:$F$8</definedName>
    <definedName name="SvB_B_Region">Roh_SvB_Berufssektor!$A$9:$A$113</definedName>
    <definedName name="SvB_B_Sektor">Roh_SvB_Berufssektor!$B$9:$B$15</definedName>
    <definedName name="SvB_B_Staat">Roh_SvB_Berufssektor!$D$7:$L$7</definedName>
    <definedName name="SvB_B_WB">Roh_SvB_Berufssektor!$D$9:$L$113</definedName>
  </definedNames>
  <calcPr calcId="162913"/>
</workbook>
</file>

<file path=xl/calcChain.xml><?xml version="1.0" encoding="utf-8"?>
<calcChain xmlns="http://schemas.openxmlformats.org/spreadsheetml/2006/main">
  <c r="I1" i="40" l="1"/>
  <c r="G1" i="40"/>
  <c r="A5" i="4" l="1"/>
  <c r="L1" i="40" l="1"/>
  <c r="M7" i="4"/>
  <c r="B7" i="4"/>
  <c r="P26" i="4" l="1"/>
  <c r="W26" i="4"/>
  <c r="W22" i="4"/>
  <c r="V20" i="4"/>
  <c r="T22" i="4"/>
  <c r="V15" i="4"/>
  <c r="T16" i="4"/>
  <c r="W15" i="4"/>
  <c r="W13" i="4"/>
  <c r="T15" i="4"/>
  <c r="W25" i="4"/>
  <c r="W20" i="4"/>
  <c r="V24" i="4"/>
  <c r="T20" i="4"/>
  <c r="V23" i="4"/>
  <c r="T24" i="4"/>
  <c r="W23" i="4"/>
  <c r="W18" i="4"/>
  <c r="V26" i="4"/>
  <c r="V22" i="4"/>
  <c r="V17" i="4"/>
  <c r="V13" i="4"/>
  <c r="T23" i="4"/>
  <c r="T18" i="4"/>
  <c r="T13" i="4"/>
  <c r="W17" i="4"/>
  <c r="V25" i="4"/>
  <c r="V16" i="4"/>
  <c r="T26" i="4"/>
  <c r="T17" i="4"/>
  <c r="W16" i="4"/>
  <c r="V19" i="4"/>
  <c r="T25" i="4"/>
  <c r="W24" i="4"/>
  <c r="W19" i="4"/>
  <c r="V18" i="4"/>
  <c r="T19" i="4"/>
  <c r="I26" i="4"/>
  <c r="A4" i="4"/>
  <c r="C15" i="4"/>
  <c r="D15" i="4" s="1"/>
  <c r="O16" i="4"/>
  <c r="M19" i="4"/>
  <c r="P17" i="4"/>
  <c r="S15" i="4"/>
  <c r="O26" i="4"/>
  <c r="S13" i="4"/>
  <c r="N16" i="4"/>
  <c r="O24" i="4"/>
  <c r="R26" i="4"/>
  <c r="O18" i="4"/>
  <c r="M13" i="4"/>
  <c r="R22" i="4"/>
  <c r="O25" i="4"/>
  <c r="R19" i="4"/>
  <c r="N18" i="4"/>
  <c r="M25" i="4"/>
  <c r="S26" i="4"/>
  <c r="M15" i="4"/>
  <c r="O17" i="4"/>
  <c r="S20" i="4"/>
  <c r="R16" i="4"/>
  <c r="P20" i="4"/>
  <c r="M24" i="4"/>
  <c r="N15" i="4"/>
  <c r="R20" i="4"/>
  <c r="N17" i="4"/>
  <c r="N19" i="4"/>
  <c r="S25" i="4"/>
  <c r="P23" i="4"/>
  <c r="P22" i="4"/>
  <c r="P25" i="4"/>
  <c r="P24" i="4"/>
  <c r="S18" i="4"/>
  <c r="O15" i="4"/>
  <c r="M18" i="4"/>
  <c r="O20" i="4"/>
  <c r="N13" i="4"/>
  <c r="N20" i="4"/>
  <c r="M16" i="4"/>
  <c r="S19" i="4"/>
  <c r="O19" i="4"/>
  <c r="M17" i="4"/>
  <c r="N25" i="4"/>
  <c r="P16" i="4"/>
  <c r="S23" i="4"/>
  <c r="O22" i="4"/>
  <c r="M26" i="4"/>
  <c r="M23" i="4"/>
  <c r="S22" i="4"/>
  <c r="N26" i="4"/>
  <c r="P15" i="4"/>
  <c r="M22" i="4"/>
  <c r="O23" i="4"/>
  <c r="I13" i="4"/>
  <c r="B16" i="4"/>
  <c r="E17" i="4"/>
  <c r="I18" i="4"/>
  <c r="B20" i="4"/>
  <c r="E22" i="4"/>
  <c r="I23" i="4"/>
  <c r="B25" i="4"/>
  <c r="E26" i="4"/>
  <c r="E13" i="4"/>
  <c r="K13" i="4"/>
  <c r="L13" i="4" s="1"/>
  <c r="I15" i="4"/>
  <c r="C16" i="4"/>
  <c r="D16" i="4" s="1"/>
  <c r="G16" i="4"/>
  <c r="H16" i="4" s="1"/>
  <c r="B17" i="4"/>
  <c r="K17" i="4"/>
  <c r="L17" i="4" s="1"/>
  <c r="E18" i="4"/>
  <c r="C19" i="4"/>
  <c r="D19" i="4" s="1"/>
  <c r="I19" i="4"/>
  <c r="G20" i="4"/>
  <c r="H20" i="4" s="1"/>
  <c r="B22" i="4"/>
  <c r="K22" i="4"/>
  <c r="L22" i="4" s="1"/>
  <c r="E23" i="4"/>
  <c r="C24" i="4"/>
  <c r="D24" i="4" s="1"/>
  <c r="I24" i="4"/>
  <c r="G25" i="4"/>
  <c r="H25" i="4" s="1"/>
  <c r="B26" i="4"/>
  <c r="K26" i="4"/>
  <c r="L26" i="4" s="1"/>
  <c r="N23" i="4"/>
  <c r="P18" i="4"/>
  <c r="P13" i="4"/>
  <c r="N22" i="4"/>
  <c r="P19" i="4"/>
  <c r="N24" i="4"/>
  <c r="R13" i="4"/>
  <c r="M20" i="4"/>
  <c r="S17" i="4"/>
  <c r="R18" i="4"/>
  <c r="S16" i="4"/>
  <c r="R17" i="4"/>
  <c r="R15" i="4"/>
  <c r="O13" i="4"/>
  <c r="R23" i="4"/>
  <c r="R25" i="4"/>
  <c r="R24" i="4"/>
  <c r="S24" i="4"/>
  <c r="B13" i="4"/>
  <c r="E15" i="4"/>
  <c r="I16" i="4"/>
  <c r="G17" i="4"/>
  <c r="H17" i="4" s="1"/>
  <c r="B18" i="4"/>
  <c r="K18" i="4"/>
  <c r="L18" i="4" s="1"/>
  <c r="E19" i="4"/>
  <c r="C20" i="4"/>
  <c r="D20" i="4" s="1"/>
  <c r="I20" i="4"/>
  <c r="G22" i="4"/>
  <c r="H22" i="4" s="1"/>
  <c r="B23" i="4"/>
  <c r="K23" i="4"/>
  <c r="L23" i="4" s="1"/>
  <c r="E24" i="4"/>
  <c r="C25" i="4"/>
  <c r="D25" i="4" s="1"/>
  <c r="I25" i="4"/>
  <c r="G26" i="4"/>
  <c r="H26" i="4" s="1"/>
  <c r="C13" i="4"/>
  <c r="D13" i="4" s="1"/>
  <c r="G13" i="4"/>
  <c r="H13" i="4" s="1"/>
  <c r="B15" i="4"/>
  <c r="G15" i="4"/>
  <c r="H15" i="4" s="1"/>
  <c r="K15" i="4"/>
  <c r="L15" i="4" s="1"/>
  <c r="E16" i="4"/>
  <c r="K16" i="4"/>
  <c r="L16" i="4" s="1"/>
  <c r="C17" i="4"/>
  <c r="D17" i="4" s="1"/>
  <c r="I17" i="4"/>
  <c r="C18" i="4"/>
  <c r="D18" i="4" s="1"/>
  <c r="G18" i="4"/>
  <c r="H18" i="4" s="1"/>
  <c r="B19" i="4"/>
  <c r="G19" i="4"/>
  <c r="H19" i="4" s="1"/>
  <c r="K19" i="4"/>
  <c r="L19" i="4" s="1"/>
  <c r="E20" i="4"/>
  <c r="K20" i="4"/>
  <c r="L20" i="4" s="1"/>
  <c r="C22" i="4"/>
  <c r="D22" i="4" s="1"/>
  <c r="I22" i="4"/>
  <c r="C23" i="4"/>
  <c r="D23" i="4" s="1"/>
  <c r="G23" i="4"/>
  <c r="H23" i="4" s="1"/>
  <c r="B24" i="4"/>
  <c r="G24" i="4"/>
  <c r="H24" i="4" s="1"/>
  <c r="K24" i="4"/>
  <c r="L24" i="4" s="1"/>
  <c r="E25" i="4"/>
  <c r="K25" i="4"/>
  <c r="L25" i="4" s="1"/>
  <c r="C26" i="4"/>
  <c r="D26" i="4" s="1"/>
  <c r="U19" i="4" l="1"/>
  <c r="J22" i="4"/>
  <c r="Q26" i="4"/>
  <c r="U22" i="4"/>
  <c r="Q15" i="4"/>
  <c r="Q23" i="4"/>
  <c r="F25" i="4"/>
  <c r="Q19" i="4"/>
  <c r="J26" i="4"/>
  <c r="F16" i="4"/>
  <c r="J20" i="4"/>
  <c r="Q13" i="4"/>
  <c r="A31" i="4"/>
  <c r="Q22" i="4"/>
  <c r="U13" i="4"/>
  <c r="Q17" i="4"/>
  <c r="U25" i="4"/>
  <c r="Q25" i="4"/>
  <c r="U15" i="4"/>
  <c r="J17" i="4"/>
  <c r="J25" i="4"/>
  <c r="Q18" i="4"/>
  <c r="Q24" i="4"/>
  <c r="U24" i="4"/>
  <c r="F15" i="4"/>
  <c r="J24" i="4"/>
  <c r="F18" i="4"/>
  <c r="F13" i="4"/>
  <c r="F20" i="4"/>
  <c r="U16" i="4"/>
  <c r="Q16" i="4"/>
  <c r="U18" i="4"/>
  <c r="U17" i="4"/>
  <c r="U23" i="4"/>
  <c r="U26" i="4"/>
  <c r="F23" i="4"/>
  <c r="J19" i="4"/>
  <c r="J18" i="4"/>
  <c r="F22" i="4"/>
  <c r="F19" i="4"/>
  <c r="J16" i="4"/>
  <c r="J23" i="4"/>
  <c r="F17" i="4"/>
  <c r="F24" i="4"/>
  <c r="Q20" i="4"/>
  <c r="U20" i="4"/>
  <c r="J15" i="4"/>
  <c r="F26" i="4"/>
  <c r="J13" i="4"/>
</calcChain>
</file>

<file path=xl/sharedStrings.xml><?xml version="1.0" encoding="utf-8"?>
<sst xmlns="http://schemas.openxmlformats.org/spreadsheetml/2006/main" count="1128" uniqueCount="417">
  <si>
    <t>Polen</t>
  </si>
  <si>
    <t>Region</t>
  </si>
  <si>
    <t>Deutschland</t>
  </si>
  <si>
    <t>Insgesamt</t>
  </si>
  <si>
    <t>Ohne Angabe</t>
  </si>
  <si>
    <t>Anforderungsniveau</t>
  </si>
  <si>
    <t>Helfer</t>
  </si>
  <si>
    <t>Fachkraft</t>
  </si>
  <si>
    <t>Spezialist</t>
  </si>
  <si>
    <t>Experte</t>
  </si>
  <si>
    <t>Bayern</t>
  </si>
  <si>
    <t>Brandenburg</t>
  </si>
  <si>
    <t>Sachsen</t>
  </si>
  <si>
    <t>AA Bautzen</t>
  </si>
  <si>
    <t>AA Pirna</t>
  </si>
  <si>
    <t>AA Plauen</t>
  </si>
  <si>
    <t>AA Freiberg</t>
  </si>
  <si>
    <t>Arbeitsmarktstatistik</t>
  </si>
  <si>
    <t>© Statistik der Bundesagentur für Arbeit</t>
  </si>
  <si>
    <t>Stand: Juli 2013</t>
  </si>
  <si>
    <t xml:space="preserve">http://statistik.arbeitsagentur.de/Navigation/Statistik/Grundlagen/Klassifikation-der-Berufe/KldB2010/KldB2010-Nav.html </t>
  </si>
  <si>
    <t>Übersicht und Beispielzuordnungen von Berufen</t>
  </si>
  <si>
    <t>Anforderungsniveau der KldB 2010</t>
  </si>
  <si>
    <t>Beispiel für formale Qualifikation</t>
  </si>
  <si>
    <t>Beispielberufe mit Zuordnung</t>
  </si>
  <si>
    <t>1
„Helfer“
Helfer- und Anlerntätigkeiten</t>
  </si>
  <si>
    <r>
      <rPr>
        <i/>
        <sz val="9"/>
        <rFont val="Arial"/>
        <family val="2"/>
      </rPr>
      <t xml:space="preserve">82101: </t>
    </r>
    <r>
      <rPr>
        <sz val="9"/>
        <rFont val="Arial"/>
        <family val="2"/>
      </rPr>
      <t xml:space="preserve">
- Altenpflegehelfer/in
- Helfer/in - Altenpflege
- Altenpflegehelfer/in - ambulante Altenhilfe
- …
</t>
    </r>
    <r>
      <rPr>
        <i/>
        <sz val="9"/>
        <rFont val="Arial"/>
        <family val="2"/>
      </rPr>
      <t>83111:</t>
    </r>
    <r>
      <rPr>
        <sz val="9"/>
        <rFont val="Arial"/>
        <family val="2"/>
      </rPr>
      <t xml:space="preserve">
Kindergartenhelfer/in
- …</t>
    </r>
  </si>
  <si>
    <t>Beamte einfacher Dienst</t>
  </si>
  <si>
    <t>1-jährige Berufsausbildung</t>
  </si>
  <si>
    <t>2
„Fachkraft“
fachlich ausgerichtete Tätigkeiten</t>
  </si>
  <si>
    <t>Fachkräfte</t>
  </si>
  <si>
    <r>
      <rPr>
        <i/>
        <sz val="9"/>
        <rFont val="Arial"/>
        <family val="2"/>
      </rPr>
      <t xml:space="preserve">29222: </t>
    </r>
    <r>
      <rPr>
        <sz val="9"/>
        <rFont val="Arial"/>
        <family val="2"/>
      </rPr>
      <t xml:space="preserve">
- Bäcker/in
- Patissier
- Fachkraft Süßwarentechnik Dauerbackwaren
- ...
83112: 
- Erzieher/in
- Sozialpädagogische/r Assistent/in, Kinderpfleger/in</t>
    </r>
  </si>
  <si>
    <t>Beamte mittlerer Dienst</t>
  </si>
  <si>
    <t>Ausbildung behinderter Menschen (mind. 2-jährig) nach § 66 BBiG bzw. § 42m HwO</t>
  </si>
  <si>
    <t>3
„Spezialist“
komplexe Spezialistentätigkeiten</t>
  </si>
  <si>
    <t>Meister, Techniker</t>
  </si>
  <si>
    <t>43353:
- Datenbankadministrator/in
- Data-Warehouse-Analyst/in
- ...
24593:
- Uhrmachermeister/in
- ...
61213: 
- Fachwirt/in Außenhandel
- Betriebswirt/in (FS) Groß- und Außenhandel
- …</t>
  </si>
  <si>
    <t>Kaufmännische Fortbildungen u. ä. Weiterbildungen</t>
  </si>
  <si>
    <t>Beamte gehobener Dienst</t>
  </si>
  <si>
    <t>Bachelor</t>
  </si>
  <si>
    <t>4
„Experte“
hoch komplexe Tätigkeiten</t>
  </si>
  <si>
    <t>Studienberufe (mind. 4-jährig)</t>
  </si>
  <si>
    <t>73204:
- Verwaltungsangestellte/r - höherer Dienst
- Beamte/r - Kommunalverwaltung - höherer Dienst
- Verwaltungswissenschaftler/in 
- …</t>
  </si>
  <si>
    <t>Beamte höherer Dienst</t>
  </si>
  <si>
    <t>Statistik der Arbeitslosen und Arbeitsuchenden</t>
  </si>
  <si>
    <t>Methodische Hinweise - Statistik der Arbeitslosen und Arbeitsuchenden</t>
  </si>
  <si>
    <t>Methodische Hinweise zu Auswertungen nach Berufen</t>
  </si>
  <si>
    <t>http://statistik.arbeitsagentur.de/</t>
  </si>
  <si>
    <t>Impressum</t>
  </si>
  <si>
    <t>Empfänger:</t>
  </si>
  <si>
    <t>ZLP</t>
  </si>
  <si>
    <t>Auftragsnummer:</t>
  </si>
  <si>
    <t>Titel:</t>
  </si>
  <si>
    <t>Region:</t>
  </si>
  <si>
    <t>Berichtsmonat:</t>
  </si>
  <si>
    <t>Erstellungsdatum:</t>
  </si>
  <si>
    <t>Bundesagentur für Arbeit</t>
  </si>
  <si>
    <t>Statistik</t>
  </si>
  <si>
    <t>Rückfragen an:</t>
  </si>
  <si>
    <t>Statistik-Service Südost</t>
  </si>
  <si>
    <t>90328 Nürnberg</t>
  </si>
  <si>
    <t>E-Mail:</t>
  </si>
  <si>
    <t>Statistik-Service-Suedost@arbeitsagentur.de</t>
  </si>
  <si>
    <t>Hotline:</t>
  </si>
  <si>
    <t>0911/179-8001</t>
  </si>
  <si>
    <t>Fax:</t>
  </si>
  <si>
    <t>0911/179-908001</t>
  </si>
  <si>
    <t>Weiterführende statistische Informationen</t>
  </si>
  <si>
    <t>Internet:</t>
  </si>
  <si>
    <t xml:space="preserve">http://statistik.arbeitsagentur.de </t>
  </si>
  <si>
    <t>Register: "Statistik nach Themen"</t>
  </si>
  <si>
    <t>http://statistik.arbeitsagentur.de/Navigation/Statistik/Statistik-nach-Themen/Statistik-nach-Themen-Nav.html</t>
  </si>
  <si>
    <t>Zitierhinweis:</t>
  </si>
  <si>
    <t>Statistik der Bundesagentur für Arbeit</t>
  </si>
  <si>
    <t>Nutzungsbedingungen:</t>
  </si>
  <si>
    <t>Sie können Informationen speichern, (auch auszugsweise) mit Quellen-</t>
  </si>
  <si>
    <t>angabe  weitergeben, vervielfältigen und verbreiten. Die Inhalte dürfen</t>
  </si>
  <si>
    <t>nicht verändert oder verfälscht werden. Eigene Berechnungen sind</t>
  </si>
  <si>
    <t>erlaubt, jedoch als solche kenntlich zu machen.</t>
  </si>
  <si>
    <t>Im Falle einer Zugänglichmachung im Internet soll dies in Form einer</t>
  </si>
  <si>
    <t>Verlinkung auf die Homepage der Statistik der Bundesagentur für Arbeit</t>
  </si>
  <si>
    <t xml:space="preserve">erfolgen. </t>
  </si>
  <si>
    <t xml:space="preserve">Die Nutzung der Inhalte für gewerbliche Zwecke, ausgenommen Presse, </t>
  </si>
  <si>
    <t>Rundfunk und Fernsehen und wissenschaftliche Publikationen, bedarf</t>
  </si>
  <si>
    <t xml:space="preserve">der Genehmigung durch die Statistik der Bundesagentur für Arbeit. </t>
  </si>
  <si>
    <t>Statistik-Infoseite</t>
  </si>
  <si>
    <t>Arbeitsmarkt im Überblick</t>
  </si>
  <si>
    <t>Arbeitslose und gemeldetes Stellenangebot</t>
  </si>
  <si>
    <t>Ausbildungsstellenmarkt</t>
  </si>
  <si>
    <t>Beschäftigung</t>
  </si>
  <si>
    <t>Grundsicherung für Arbeitsuchende (SGB II)</t>
  </si>
  <si>
    <t>Leistungen SGB III</t>
  </si>
  <si>
    <t>Zeitreihen</t>
  </si>
  <si>
    <t>Amtliche Nachrichten der BA</t>
  </si>
  <si>
    <t>Kreisdaten</t>
  </si>
  <si>
    <t>Merkmal</t>
  </si>
  <si>
    <t>Anzahl</t>
  </si>
  <si>
    <t>Veränderung zum Vorjahr</t>
  </si>
  <si>
    <t>absolut</t>
  </si>
  <si>
    <t>in %</t>
  </si>
  <si>
    <t>Bestand ALO</t>
  </si>
  <si>
    <t>AA Annaberg-Buchholz</t>
  </si>
  <si>
    <t>Metriken</t>
  </si>
  <si>
    <t>Berufssegmente_Anforderungsniveau</t>
  </si>
  <si>
    <t>Berichtsmonat</t>
  </si>
  <si>
    <t>Staat</t>
  </si>
  <si>
    <t>Berichts-Cache verwendet: Nein</t>
  </si>
  <si>
    <t>Leerer Filter</t>
  </si>
  <si>
    <t>Berichtsgrenzwerte:</t>
  </si>
  <si>
    <t>Berichtsfilter:</t>
  </si>
  <si>
    <t>Berichtsbeschreibung:</t>
  </si>
  <si>
    <t>*)   Aus Datenschutzgründen und Gründen der statistischen Geheimhaltung werden Zahlenwerte von 1 oder 2 und Daten, aus denen rechnerisch auf einen solchen Zahlenwert geschlossen werden kann, anonymisiert.</t>
  </si>
  <si>
    <t>Tabelle</t>
  </si>
  <si>
    <t>12 Brandenburg</t>
  </si>
  <si>
    <t>darunter Einpendler</t>
  </si>
  <si>
    <t>Beschäftigungsstatistik</t>
  </si>
  <si>
    <t>Abw. rel. VJM</t>
  </si>
  <si>
    <t>152 Polen</t>
  </si>
  <si>
    <t>ZZ Keine Angabe</t>
  </si>
  <si>
    <t>S5 Sonstige wirtschaftliche Dienstleistungsberufe</t>
  </si>
  <si>
    <t>S4 IT- und naturwissenschaftliche Dienstleistungsberufe</t>
  </si>
  <si>
    <t>S3 Kaufmännische und unternehmensbezogene Dienstleistungsberufe</t>
  </si>
  <si>
    <t>S2 Personenbezogene Dienstleistungsberufe</t>
  </si>
  <si>
    <t>S1 Produktionsberufe</t>
  </si>
  <si>
    <t>Berufssegment_Tätigkeit</t>
  </si>
  <si>
    <t>4 Experte</t>
  </si>
  <si>
    <t>3 Spezialist</t>
  </si>
  <si>
    <t>2 Fachkraft</t>
  </si>
  <si>
    <t>1 Helfer</t>
  </si>
  <si>
    <t>http://statistik.arbeitsagentur.de/cae/servlet/contentblob/4412/publicationFile/858/Qualitaetsbericht-Statistik-Beschaeftigung.pdf</t>
  </si>
  <si>
    <t xml:space="preserve">Weiterführende Informationen zur Statistik der sozialversicherungspflichtigen und geringfügigen Beschäftigung finden Sie unter: </t>
  </si>
  <si>
    <t>Die erhobenen Daten unterliegen grundsätzlich der Geheimhaltung nach § 16 BStatG. Eine Übermittlung von Einzelangaben ist daher ausgeschlossen. Aus diesem Grund werden Zahlenwerte unter 3 und Daten, aus denen sich rechnerisch eine Differenz ermitteln lässt, mit * anonymisiert. Gleiches gilt, wenn in einer Region oder in einem Wirtschaftszweig weniger als 3 Betriebe ansässig sind oder einer der Betriebe einen so hohen Beschäftigtenanteil auf sich vereint, dass die Beschäftigtenzahl praktisch eine Einzelangabe über diesen Betrieb darstellt (Dominanzfall). Hierbei gilt: Bei 3 bis 9 Betrieben, die hinter einer Beschäftigtenzahl stehen, darf keiner der Betriebe 50 oder mehr Prozent der Beschäftigten auf sich vereinen. Bei 10 oder mehr Betrieben dürfen auf keinen Betrieb 85 oder mehr Prozent der Beschäftigten entfallen.</t>
  </si>
  <si>
    <t xml:space="preserve">Mehrfachbeschäftigte, die gleichzeitig zwei oder mehr geringfügigen Beschäftigungen nachgehen, werden nur nach den Merkmalen der zuletzt aufgenommenen Beschäftigung ausgewiesen.
</t>
  </si>
  <si>
    <r>
      <t xml:space="preserve">Werden von einer Person </t>
    </r>
    <r>
      <rPr>
        <b/>
        <sz val="9"/>
        <color indexed="8"/>
        <rFont val="Arial"/>
        <family val="2"/>
      </rPr>
      <t>mehrere geringfügige Beschäftigungen</t>
    </r>
    <r>
      <rPr>
        <sz val="9"/>
        <color indexed="8"/>
        <rFont val="Arial"/>
        <family val="2"/>
      </rPr>
      <t xml:space="preserve"> ausgeübt, gelten folgende Regeln:
     1. Eine geringfügig entlohnte Beschäftigung ist neben einer kurzfristigen Beschäftigung erlaubt.
     2. Bei der gleichzeitigen Ausübung von mehreren geringfügig entlohnten Beschäftigungen darf die 
         Geringfügigkeitsgrenze von 450 EUR nicht überschritten werden.                                              
     3. Bei der Ausübung von mehreren kurzfristigen Beschäftigungen darf die Grenze von zwei Monaten
        oder</t>
    </r>
    <r>
      <rPr>
        <sz val="9"/>
        <rFont val="Arial"/>
        <family val="2"/>
      </rPr>
      <t xml:space="preserve"> 50 Arbeitstagen, innerhalb des vorgegebenen Zeitraumes, nicht</t>
    </r>
    <r>
      <rPr>
        <sz val="9"/>
        <color indexed="8"/>
        <rFont val="Arial"/>
        <family val="2"/>
      </rPr>
      <t xml:space="preserve"> überschritten werden.
Neben einer nicht geringfügigen versicherungspflichtigen</t>
    </r>
    <r>
      <rPr>
        <sz val="9"/>
        <rFont val="Arial"/>
        <family val="2"/>
      </rPr>
      <t xml:space="preserve"> (Haupt-)Beschäftigung</t>
    </r>
    <r>
      <rPr>
        <sz val="9"/>
        <color indexed="8"/>
        <rFont val="Arial"/>
        <family val="2"/>
      </rPr>
      <t xml:space="preserve"> ist die Ausübung einer geringfügigen</t>
    </r>
    <r>
      <rPr>
        <sz val="9"/>
        <rFont val="Arial"/>
        <family val="2"/>
      </rPr>
      <t xml:space="preserve"> (Neben-)Beschäftigung</t>
    </r>
    <r>
      <rPr>
        <sz val="9"/>
        <color indexed="8"/>
        <rFont val="Arial"/>
        <family val="2"/>
      </rPr>
      <t xml:space="preserve"> zulässig. Für den Fall, dass ein Arbeitnehmer neben einer nicht geringfügigen versicherungspflichtigen Beschäftigung bei anderen Arbeitgebern geringfügig entlohnte Beschäftigungen ausübt,</t>
    </r>
    <r>
      <rPr>
        <sz val="9"/>
        <rFont val="Arial"/>
        <family val="2"/>
      </rPr>
      <t xml:space="preserve"> gilt für die Bereiche der Kranken-, Pflege- und Rentenversicherung</t>
    </r>
    <r>
      <rPr>
        <sz val="9"/>
        <color indexed="8"/>
        <rFont val="Arial"/>
        <family val="2"/>
      </rPr>
      <t xml:space="preserve">, dass geringfügig entlohnte Beschäftigungen - mit Ausnahme </t>
    </r>
    <r>
      <rPr>
        <i/>
        <sz val="9"/>
        <color indexed="8"/>
        <rFont val="Arial"/>
        <family val="2"/>
      </rPr>
      <t>einer</t>
    </r>
    <r>
      <rPr>
        <sz val="9"/>
        <color indexed="8"/>
        <rFont val="Arial"/>
        <family val="2"/>
      </rPr>
      <t xml:space="preserve"> geringfügig entlohnten Beschäftigung - mit einer nicht geringfügigen versicherungspflichtigen Beschäftigung zusammenzurechnen sind. Vgl. Richtlinien für die versicherungsrechtliche Beurteilung von geringfügigen Beschäftigungen (Geringfügigkeits-Richtlinien) vom 20. Dezember 2012.
</t>
    </r>
  </si>
  <si>
    <r>
      <t xml:space="preserve">Auch die </t>
    </r>
    <r>
      <rPr>
        <b/>
        <sz val="9"/>
        <color indexed="8"/>
        <rFont val="Arial"/>
        <family val="2"/>
      </rPr>
      <t xml:space="preserve">Minijob-Zentrale der Deutschen Rentenversicherung Knappschaft-Bahn-See </t>
    </r>
    <r>
      <rPr>
        <sz val="9"/>
        <color indexed="8"/>
        <rFont val="Arial"/>
        <family val="2"/>
      </rPr>
      <t>veröffentlicht Daten über geringfügig entlohnte Beschäftigte im Rahmen eines vierteljährlichen Geschäftsberichts. Diese Daten stellen keine amtliche Statistik dar und sind nicht geeignet, statistische Aussagen über die Entwicklung der Arbeitsmarkt- und Beschäftigungssituation in Deutschland zu treffen.</t>
    </r>
    <r>
      <rPr>
        <sz val="9"/>
        <rFont val="Arial"/>
        <family val="2"/>
      </rPr>
      <t xml:space="preserve"> Ebenso wenig</t>
    </r>
    <r>
      <rPr>
        <sz val="9"/>
        <color indexed="8"/>
        <rFont val="Arial"/>
        <family val="2"/>
      </rPr>
      <t xml:space="preserve"> sind sie eine verlässliche Grundlage für Erwerbstätigenrechnungen oder Volkswirtschaftliche Gesamtrechnungen (VGR). Sie liefern vielmehr Informationen über die Geschäftsprozesse der Minijob-Zentrale; es handelt sich somit um Geschäftsdaten. Daher sind die Daten auch nicht mit den statistischen Daten der BA, welche die amtliche Statistik über geringfügig entlohnte Beschäftigte führt, vergleichbar.</t>
    </r>
  </si>
  <si>
    <r>
      <t xml:space="preserve">Zu den </t>
    </r>
    <r>
      <rPr>
        <b/>
        <sz val="9"/>
        <color indexed="8"/>
        <rFont val="Arial"/>
        <family val="2"/>
      </rPr>
      <t xml:space="preserve">geringfügigen Beschäftigungsverhältnissen </t>
    </r>
    <r>
      <rPr>
        <sz val="9"/>
        <color indexed="8"/>
        <rFont val="Arial"/>
        <family val="2"/>
      </rPr>
      <t>zählen Arbeitsverhältnisse mit einem niedrigen Lohn (</t>
    </r>
    <r>
      <rPr>
        <b/>
        <sz val="9"/>
        <color indexed="8"/>
        <rFont val="Arial"/>
        <family val="2"/>
      </rPr>
      <t>geringfügig entlohnte Beschäftigung</t>
    </r>
    <r>
      <rPr>
        <sz val="9"/>
        <color indexed="8"/>
        <rFont val="Arial"/>
        <family val="2"/>
      </rPr>
      <t>) oder mit einer kurzen Dauer (</t>
    </r>
    <r>
      <rPr>
        <b/>
        <sz val="9"/>
        <color indexed="8"/>
        <rFont val="Arial"/>
        <family val="2"/>
      </rPr>
      <t>kurzfristige Beschäftigung</t>
    </r>
    <r>
      <rPr>
        <sz val="9"/>
        <color indexed="8"/>
        <rFont val="Arial"/>
        <family val="2"/>
      </rPr>
      <t>). Beide werden auch als "</t>
    </r>
    <r>
      <rPr>
        <b/>
        <sz val="9"/>
        <color indexed="8"/>
        <rFont val="Arial"/>
        <family val="2"/>
      </rPr>
      <t>Minijob</t>
    </r>
    <r>
      <rPr>
        <sz val="9"/>
        <color indexed="8"/>
        <rFont val="Arial"/>
        <family val="2"/>
      </rPr>
      <t xml:space="preserve">" bezeichnet.
Eine </t>
    </r>
    <r>
      <rPr>
        <b/>
        <sz val="9"/>
        <color indexed="8"/>
        <rFont val="Arial"/>
        <family val="2"/>
      </rPr>
      <t>geringfügig entlohnte Beschäftigung</t>
    </r>
    <r>
      <rPr>
        <sz val="9"/>
        <color indexed="8"/>
        <rFont val="Arial"/>
        <family val="2"/>
      </rPr>
      <t xml:space="preserve"> nach § 8 Abs. 1 Nr. 1 SGB IV liegt vor, wenn das Arbeitsentgelt aus dieser Beschäftigung (§ 14 SGB IV) regelmäßig im Monat die Geringfügigkeitsgrenze nicht überschreitet. Die Geringfügigkeitsgrenze beträgt bis einschließlich zum 31.12.2012 400 Euro und ab dem 01.01.2013 450 Euro. Regelmäßig bedeutet, dass, wenn die Grenze von 450 Euro nur gelegentlich und nicht vorhersehbar überschritten wird, trotzdem eine geringfügig entlohnte Beschäftigung vorliegt.
</t>
    </r>
    <r>
      <rPr>
        <sz val="9"/>
        <rFont val="Arial"/>
        <family val="2"/>
      </rPr>
      <t xml:space="preserve">Eine Berichterstattung der </t>
    </r>
    <r>
      <rPr>
        <b/>
        <sz val="9"/>
        <rFont val="Arial"/>
        <family val="2"/>
      </rPr>
      <t>ausschließlich geringfügig entlohnten Beschäftigten</t>
    </r>
    <r>
      <rPr>
        <sz val="9"/>
        <rFont val="Arial"/>
        <family val="2"/>
      </rPr>
      <t xml:space="preserve"> erfolgt seit dem Stichtag 30.6.1999,  </t>
    </r>
    <r>
      <rPr>
        <b/>
        <sz val="9"/>
        <rFont val="Arial"/>
        <family val="2"/>
      </rPr>
      <t xml:space="preserve">geringfügig entlohnte Beschäftigte im Nebenjob </t>
    </r>
    <r>
      <rPr>
        <sz val="9"/>
        <rFont val="Arial"/>
        <family val="2"/>
      </rPr>
      <t>können ab dem Stichtag 30.6.2003 ausgewertet werden.</t>
    </r>
    <r>
      <rPr>
        <sz val="9"/>
        <color indexed="8"/>
        <rFont val="Arial"/>
        <family val="2"/>
      </rPr>
      <t xml:space="preserve">
</t>
    </r>
  </si>
  <si>
    <r>
      <rPr>
        <b/>
        <sz val="9"/>
        <color indexed="8"/>
        <rFont val="Arial"/>
        <family val="2"/>
      </rPr>
      <t>Midijobs</t>
    </r>
    <r>
      <rPr>
        <sz val="9"/>
        <color indexed="8"/>
        <rFont val="Arial"/>
        <family val="2"/>
      </rPr>
      <t xml:space="preserve"> sind sozialversicherungspflichtige Beschäftigungsverhältnisse, deren regelmäßiges monatliches Arbeitsentgelt zwischen</t>
    </r>
    <r>
      <rPr>
        <sz val="9"/>
        <rFont val="Arial"/>
        <family val="2"/>
      </rPr>
      <t xml:space="preserve"> 450 und 850 Euro liegt (bis 31.12.2012: zwischen 400 und 800 Euro) und fü</t>
    </r>
    <r>
      <rPr>
        <sz val="9"/>
        <color indexed="8"/>
        <rFont val="Arial"/>
        <family val="2"/>
      </rPr>
      <t>r die der Arbeitnehmer (ohne Auszubildende) auf die Anwendung der Gleitzonenregelung nicht verzichtet hat.  
Die Betriebe machen jährlich Angaben darüber, ob das Arbeitsentgelt  während des Meldezeitraums in der Gleitzone lag, und zwar in allen Entgeltabrechnungszeiträumen  (</t>
    </r>
    <r>
      <rPr>
        <b/>
        <sz val="9"/>
        <color indexed="8"/>
        <rFont val="Arial"/>
        <family val="2"/>
      </rPr>
      <t>echte  Gleitzonenfälle</t>
    </r>
    <r>
      <rPr>
        <sz val="9"/>
        <color indexed="8"/>
        <rFont val="Arial"/>
        <family val="2"/>
      </rPr>
      <t>) oder ob sowohl  Entgeltabrechnungszeiträume  in der Gleitzone als auch darunter oder darüber  vorlagen (</t>
    </r>
    <r>
      <rPr>
        <b/>
        <sz val="9"/>
        <color indexed="8"/>
        <rFont val="Arial"/>
        <family val="2"/>
      </rPr>
      <t>Mischfäll</t>
    </r>
    <r>
      <rPr>
        <b/>
        <sz val="9"/>
        <rFont val="Arial"/>
        <family val="2"/>
      </rPr>
      <t>e</t>
    </r>
    <r>
      <rPr>
        <sz val="9"/>
        <rFont val="Arial"/>
        <family val="2"/>
      </rPr>
      <t xml:space="preserve">), oder </t>
    </r>
    <r>
      <rPr>
        <sz val="9"/>
        <color indexed="8"/>
        <rFont val="Arial"/>
        <family val="2"/>
      </rPr>
      <t>ob das Arbeitsentgelt nicht innerhalb der Gleitzon</t>
    </r>
    <r>
      <rPr>
        <sz val="9"/>
        <rFont val="Arial"/>
        <family val="2"/>
      </rPr>
      <t xml:space="preserve">e lag </t>
    </r>
    <r>
      <rPr>
        <sz val="9"/>
        <color indexed="8"/>
        <rFont val="Arial"/>
        <family val="2"/>
      </rPr>
      <t xml:space="preserve">(keine Gleitzonenfälle) bzw. ob auf die Anwendung der Gleitzonenregelung in der gesetzlichen Rentenversicherung verzichtet wurde.
Auswertungen zu den Midijobs können nicht quartalsweise, </t>
    </r>
    <r>
      <rPr>
        <sz val="9"/>
        <rFont val="Arial"/>
        <family val="2"/>
      </rPr>
      <t xml:space="preserve">sondern nur zum Stichtag 31.12. vorgenommen </t>
    </r>
    <r>
      <rPr>
        <sz val="9"/>
        <color indexed="8"/>
        <rFont val="Arial"/>
        <family val="2"/>
      </rPr>
      <t>werden. Nur für diesen Stichtag liegen weitgehend vollzählige Angaben über Beschäftigunge</t>
    </r>
    <r>
      <rPr>
        <sz val="9"/>
        <rFont val="Arial"/>
        <family val="2"/>
      </rPr>
      <t>n in der Gleitzone</t>
    </r>
    <r>
      <rPr>
        <sz val="9"/>
        <color indexed="8"/>
        <rFont val="Arial"/>
        <family val="2"/>
      </rPr>
      <t xml:space="preserve"> vor. Auswertungen zu den Midijobs liegen ab dem Stichtag 31.12.2003 vor.
</t>
    </r>
  </si>
  <si>
    <r>
      <rPr>
        <b/>
        <sz val="9"/>
        <color indexed="8"/>
        <rFont val="Arial"/>
        <family val="2"/>
      </rPr>
      <t>Sozialversicherungspflichtig Beschäftigte</t>
    </r>
    <r>
      <rPr>
        <sz val="9"/>
        <color indexed="8"/>
        <rFont val="Arial"/>
        <family val="2"/>
      </rPr>
      <t xml:space="preserve"> umfassen alle Arbeitnehmer, die kranken-, renten-, pflegeversicherungspflichtig und/oder beitragspflichtig nach dem Recht der Arbeitsförderung sind oder für die Beitragsanteile zur gesetzlichen  Rentenversicherung oder nach dem Recht der Arbeitsförderung zu zahlen sind. Dazu gehören insbesondere auch Auszubildende, Altersteilzeitbeschäftigte, Praktikanten, Werkstudenten und Personen, die aus einem sozialversicherungspflichtigen Beschäftigungsverhältnis zur Ableistung  von gesetzlichen Dienstpflichten (z.</t>
    </r>
    <r>
      <rPr>
        <sz val="9"/>
        <color indexed="10"/>
        <rFont val="Arial"/>
        <family val="2"/>
      </rPr>
      <t xml:space="preserve"> </t>
    </r>
    <r>
      <rPr>
        <sz val="9"/>
        <color indexed="8"/>
        <rFont val="Arial"/>
        <family val="2"/>
      </rPr>
      <t xml:space="preserve">B.  Wehrübung) einberufen werden.  Nicht  zu den sozialversicherungspflichtig Beschäftigten zählen dagegen  Beamte, Selbstständige, mithelfende Familienangehörige, Berufs- und Zeitsoldaten, sowie Wehr- und Zivildienstleistende (siehe  o. g. Ausnahme). </t>
    </r>
  </si>
  <si>
    <r>
      <rPr>
        <b/>
        <sz val="9"/>
        <color indexed="8"/>
        <rFont val="Arial"/>
        <family val="2"/>
      </rPr>
      <t>Grundlage der Statistik</t>
    </r>
    <r>
      <rPr>
        <sz val="9"/>
        <color indexed="8"/>
        <rFont val="Arial"/>
        <family val="2"/>
      </rPr>
      <t xml:space="preserve"> bildet das Meldeverfahren zur Sozialversicherung, in das alle Arbeitnehmer (einschließlich der zu ihrer Berufsausbildung Beschäftigten) einbezogen sind, die der Kranken- oder Rentenversicherungspflicht oder Versicherungspflicht nach dem SGB III unterliegen.  Auf Basis der Meldungen zur Sozialversicherung </t>
    </r>
    <r>
      <rPr>
        <sz val="9"/>
        <rFont val="Arial"/>
        <family val="2"/>
      </rPr>
      <t xml:space="preserve">durch die Betriebe </t>
    </r>
    <r>
      <rPr>
        <sz val="9"/>
        <color indexed="8"/>
        <rFont val="Arial"/>
        <family val="2"/>
      </rPr>
      <t>wird vierteljährlich (stichtagsbezogen) mit 6 Monaten Wartezeit der Bestand an sozialversicherungspflichtig und geringfügig Beschäftigten ermittelt.</t>
    </r>
  </si>
  <si>
    <t>Methodische Hinweise - Sozialversicherungspflichtig und geringfügig Beschäftigte</t>
  </si>
  <si>
    <t>http://statistik.arbeitsagentur.de/Statischer-Content/Grundlagen/Qualitaetsberichte/Generische-Publikationen/Qualitaetsbericht-Statistik-Beschaeftigung.pdf</t>
  </si>
  <si>
    <t>Methodische Hinweise - Pendler</t>
  </si>
  <si>
    <t>Inhaltsverzeichnis</t>
  </si>
  <si>
    <t>Karte_ALO_Polen</t>
  </si>
  <si>
    <t>Karte_ALO_Tschechen</t>
  </si>
  <si>
    <t>Pendler</t>
  </si>
  <si>
    <t>Karte_Pendler_Polen</t>
  </si>
  <si>
    <t>Karte_Pendler_Tschechen</t>
  </si>
  <si>
    <t>Karte_SvB_Polen</t>
  </si>
  <si>
    <t>Karte_SvB_Tschechen</t>
  </si>
  <si>
    <t>Hinweise Alo Asu</t>
  </si>
  <si>
    <t>Meth_Hinw_Anforderungsniveau</t>
  </si>
  <si>
    <t>Hinweise Berufe</t>
  </si>
  <si>
    <t>Hinweise SVB GB</t>
  </si>
  <si>
    <t>Hinweise_Pendler</t>
  </si>
  <si>
    <t>Info</t>
  </si>
  <si>
    <t>Ausgewählte Regionen</t>
  </si>
  <si>
    <t>BA Gebiet AO fiktiv</t>
  </si>
  <si>
    <t>Staatsangehörigkeit</t>
  </si>
  <si>
    <t>Gesamt</t>
  </si>
  <si>
    <t>700 RD Bayern</t>
  </si>
  <si>
    <t>968 RD Sachsen</t>
  </si>
  <si>
    <t>071 AA Annaberg-Buchholz</t>
  </si>
  <si>
    <t>072 AA Bautzen</t>
  </si>
  <si>
    <t>077 AA Pirna</t>
  </si>
  <si>
    <t>078 AA Plauen</t>
  </si>
  <si>
    <t>080 AA Freiberg</t>
  </si>
  <si>
    <t>209455_Berufssektoren_PuD</t>
  </si>
  <si>
    <t>209455_Anforderungsniveau_PuD</t>
  </si>
  <si>
    <t>Keine Angabe</t>
  </si>
  <si>
    <t>bis</t>
  </si>
  <si>
    <t>größer</t>
  </si>
  <si>
    <t>{Aktueller Gebietsstandsmonat} Und (Automatismus_Monatsfilter_AM Oder Automatismus_Monatsfilter_VJM)</t>
  </si>
  <si>
    <t>BA Gebiet AO fiktiv has Derived Elements {Sort1, 12 Brandenburg, Sort2, Restmenge} where (BA Gebiet AO fiktiv = 078 AA Plauen, 080 AA Freiberg, 700 RD Bayern, 077 AA Pirna, 072 AA Bautzen, 071 AA Annaberg-Buchholz, Gesamt, 968 RD Sachsen) und (Staatsangehörigkeit = 164 Tschechische Republik, 152 Polen, Gesamt) und (Berufssegment_Tätigkeit = ZZ Keine Angabe, S2 Personenbezogene Dienstleistungsberufe, S3 Kaufmännische und unternehmensbezogene Dienstleistungsberufe, S4 IT- und naturwissenschaftliche Dienstleistungsberufe, S5 Sonstige wirtschaftliche Dienstleistungsberufe, S1 Produktionsberufe, Gesamt) und (Berichtsmonat = Juni 2015) und (Beschäftigungsart = Sv-pflichtig Beschäftigte)</t>
  </si>
  <si>
    <r>
      <t>Ohne Angabe</t>
    </r>
    <r>
      <rPr>
        <vertAlign val="superscript"/>
        <sz val="8"/>
        <rFont val="Arial"/>
        <family val="2"/>
      </rPr>
      <t>1)</t>
    </r>
  </si>
  <si>
    <t>Klassifikation der Berufe 2010</t>
  </si>
  <si>
    <t>Berufssektoren und Berufssegmente nach den Berufshauptgruppen der Klassifikation der Berufe 2010 (KldB 2010)</t>
  </si>
  <si>
    <t>Berufssektor (Anzahl = 5)</t>
  </si>
  <si>
    <t>Berufssegment (Anzahl = 14)</t>
  </si>
  <si>
    <t>Berufshauptgruppe der KldB 2010 (Anzahl = 37)</t>
  </si>
  <si>
    <t>S1</t>
  </si>
  <si>
    <t xml:space="preserve">Produktionsberufe </t>
  </si>
  <si>
    <t>S11</t>
  </si>
  <si>
    <t>Land-, Forst- und Gartenbauberufe</t>
  </si>
  <si>
    <t>11</t>
  </si>
  <si>
    <t>Land-, Tier- und Forstwirtschaftsberufe</t>
  </si>
  <si>
    <t>12</t>
  </si>
  <si>
    <t>Gartenbauberufe und Floristik</t>
  </si>
  <si>
    <t>S12</t>
  </si>
  <si>
    <t>Fertigungsberufe</t>
  </si>
  <si>
    <t>21</t>
  </si>
  <si>
    <t>Rohstoffgewinnung und -aufbereitung, Glas- und Keramikherstellung und -verarbeitung</t>
  </si>
  <si>
    <t>22</t>
  </si>
  <si>
    <t>Kunststoffherstellung und -verarbeitung, Holzbe- und -verarbeitung</t>
  </si>
  <si>
    <t>23</t>
  </si>
  <si>
    <t>Papier- und Druckberufe, technische Mediengestaltung</t>
  </si>
  <si>
    <t>24</t>
  </si>
  <si>
    <t>Metallerzeugung und -bearbeitung, Metallbauberufe</t>
  </si>
  <si>
    <t>28</t>
  </si>
  <si>
    <t>Textil- und Lederberufe</t>
  </si>
  <si>
    <t>93</t>
  </si>
  <si>
    <t>Produktdesign und kunsthandwerkliche Berufe, bildende Kunst, Musikinstrumentenbau</t>
  </si>
  <si>
    <t>S13</t>
  </si>
  <si>
    <t>Fertigungstechnische Berufe</t>
  </si>
  <si>
    <t>25</t>
  </si>
  <si>
    <t>Maschinen- und Fahrzeugtechnikberufe</t>
  </si>
  <si>
    <t>26</t>
  </si>
  <si>
    <t>Mechatronik-, Energie- und Elektroberufe</t>
  </si>
  <si>
    <t>27</t>
  </si>
  <si>
    <t>Technische Forschungs-, Entwicklungs-, Konstruktions- u. Produktionssteuerungsberufe</t>
  </si>
  <si>
    <t>S14</t>
  </si>
  <si>
    <t>Bau- und Ausbauberufe</t>
  </si>
  <si>
    <t>31</t>
  </si>
  <si>
    <t>Bauplanungs-, Architektur- und Vermessungsberufe</t>
  </si>
  <si>
    <t>32</t>
  </si>
  <si>
    <t>Hoch- und Tiefbauberufe</t>
  </si>
  <si>
    <t>33</t>
  </si>
  <si>
    <t>(Innen-)Ausbauberufe</t>
  </si>
  <si>
    <t>34</t>
  </si>
  <si>
    <t>Gebäude- und versorgungstechnische Berufe</t>
  </si>
  <si>
    <t>S2</t>
  </si>
  <si>
    <t xml:space="preserve">Personenbezogene 
Dienstleistungsberufe </t>
  </si>
  <si>
    <t>S21</t>
  </si>
  <si>
    <t>Lebensmittel- und Gastgewerbeberufe</t>
  </si>
  <si>
    <t>29</t>
  </si>
  <si>
    <t>Lebensmittelherstellung und -verarbeitung</t>
  </si>
  <si>
    <t>63</t>
  </si>
  <si>
    <t>Tourismus-, Hotel- und Gaststättenberufe</t>
  </si>
  <si>
    <t>S22</t>
  </si>
  <si>
    <t>Medizinische u. nicht-medizinische Gesundheitsberufe</t>
  </si>
  <si>
    <t>81</t>
  </si>
  <si>
    <t>Medizinische Gesundheitsberufe</t>
  </si>
  <si>
    <t>82</t>
  </si>
  <si>
    <t>Nichtmedizinische Gesundheits-, Körperpflege- und Wellnessberufe, Medizintechnik</t>
  </si>
  <si>
    <t>S23</t>
  </si>
  <si>
    <t>Soziale und kulturelle Dienstleistungsberufe *</t>
  </si>
  <si>
    <t>83</t>
  </si>
  <si>
    <t>Erziehung, soziale und hauswirtschaftliche Berufe, Theologie</t>
  </si>
  <si>
    <t>84</t>
  </si>
  <si>
    <t>Lehrende und ausbildende Berufe</t>
  </si>
  <si>
    <t>91</t>
  </si>
  <si>
    <t>Sprach-, literatur-, geistes-, gesellschafts- und wirtschaftswissenschaftliche Berufe</t>
  </si>
  <si>
    <t>94</t>
  </si>
  <si>
    <t>Darstellende und unterhaltende Berufe</t>
  </si>
  <si>
    <t>S3</t>
  </si>
  <si>
    <t>Kaufmännische und unternehmensbezogene Dienstleistungsberufe</t>
  </si>
  <si>
    <t>S31</t>
  </si>
  <si>
    <t>Handelsberufe</t>
  </si>
  <si>
    <t>61</t>
  </si>
  <si>
    <t>Einkaufs-, Vertriebs- und Handelsberufe</t>
  </si>
  <si>
    <t>62</t>
  </si>
  <si>
    <t>Verkaufsberufe</t>
  </si>
  <si>
    <t>S32</t>
  </si>
  <si>
    <t>Berufe in Unternehmensführung und -organisation</t>
  </si>
  <si>
    <t>71</t>
  </si>
  <si>
    <t>S33</t>
  </si>
  <si>
    <t>Unternehmensbezogene Dienstleistungsberufe</t>
  </si>
  <si>
    <t>72</t>
  </si>
  <si>
    <t>Berufe in Finanzdienstleistungen, Rechnungswesen und Steuerberatung</t>
  </si>
  <si>
    <t>73</t>
  </si>
  <si>
    <t>Berufe in Recht und Verwaltung</t>
  </si>
  <si>
    <t>92</t>
  </si>
  <si>
    <t>Werbung, Marketing, kaufmännische und redaktionelle Medienberufe</t>
  </si>
  <si>
    <t>S4</t>
  </si>
  <si>
    <t>IT- und naturwissenschaftliche Dienstleistungsberufe</t>
  </si>
  <si>
    <t>S41</t>
  </si>
  <si>
    <t>41</t>
  </si>
  <si>
    <t>Mathematik-, Biologie-, Chemie- und Physikberufe</t>
  </si>
  <si>
    <t>42</t>
  </si>
  <si>
    <t>Geologie-, Geografie- und Umweltschutzberufe</t>
  </si>
  <si>
    <t>43</t>
  </si>
  <si>
    <t>Informatik-, Informations- und Kommunikationstechnologieberufe</t>
  </si>
  <si>
    <t>S5</t>
  </si>
  <si>
    <t>Sonstige wirtschaftliche Dienstleistungsberufe</t>
  </si>
  <si>
    <t>S51</t>
  </si>
  <si>
    <t>Sicherheitsberufe</t>
  </si>
  <si>
    <t>53</t>
  </si>
  <si>
    <t>Schutz-, Sicherheits- und Überwachungsberufe</t>
  </si>
  <si>
    <t>01</t>
  </si>
  <si>
    <t>Angehörige der regulären Streitkräfte</t>
  </si>
  <si>
    <t>S52</t>
  </si>
  <si>
    <t>Verkehrs- und Logistikberufe</t>
  </si>
  <si>
    <t>51</t>
  </si>
  <si>
    <t>Verkehrs- und Logistikberufe (außer Fahrzeugführung)</t>
  </si>
  <si>
    <t>52</t>
  </si>
  <si>
    <t>Führer/innen von Fahrzeug- und Transportgeräten</t>
  </si>
  <si>
    <t>S53</t>
  </si>
  <si>
    <t>Reinigungsberufe</t>
  </si>
  <si>
    <t>Erstellungsdatum: 23.04.2015, DK Statistik</t>
  </si>
  <si>
    <t>* bis Mai 2015 "Geisteswissenschaftler und Künstler"</t>
  </si>
  <si>
    <t>Anteil sozialversicherungspflichtig Beschäftigter mit tschechischer Staatsangehörigkeit an allen sozialversicherungspflichtig Beschäftigten in %</t>
  </si>
  <si>
    <t>Anteil sozialversicherungspflichtig Beschäftigter mit polnischer Staatsangehörigkeit an allen sozialversicherungspflichtig Beschäftigten in %</t>
  </si>
  <si>
    <t>darunter mit der Staatsangehörigkeit</t>
  </si>
  <si>
    <t>Anteil Einpendler mit tschechischer Staatsangehörigkeit an allen Einpendlern in %</t>
  </si>
  <si>
    <t>Anteil Einpendler mit polnischer Staatsangehörigkeit an allen Einpendlern in %</t>
  </si>
  <si>
    <t>Sozialversicherungspflichtig Beschäftigte (SvB) am Arbeitsort (AO) und Einpendler nach Staatsangehörigkeit</t>
  </si>
  <si>
    <t>Anteil an arbeitslosen Tschechen an allen Arbeitslosen in %</t>
  </si>
  <si>
    <t>Anteil an arbeitslosen Polen an allen Arbeitslosen in %</t>
  </si>
  <si>
    <t xml:space="preserve">Methodische Hinweise - Das Anforderungsniveau nach dem Zielberuf der auszuübenden Tätigkeit
</t>
  </si>
  <si>
    <t>Bestand an Arbeitslosen und Sozialversicherungspflichtig Beschäftigte (SvB) nach ausgewählten Merkmalen</t>
  </si>
  <si>
    <t>Bestand an Arbeitslosen und Sozialversicherungspflichtig Beschäftigte (SvB) mit polnischer und tschechischer Staatsangehörigkeit nach ausgewählten Merkmalen</t>
  </si>
  <si>
    <t>Ausgewählte Berichtsmonate</t>
  </si>
  <si>
    <t>Anforderungsniveau has Derived Elements {Sort1, Keine Angabe, Restmenge} where (Anforderungsniveau = 2 Fachkraft, 3 Spezialist, 4 Experte, 1 Helfer, Gesamt) und BA Gebiet AO fiktiv has Derived Elements {Sort1, 12 Brandenburg, Sort2, Restmenge} where (BA Gebiet AO fiktiv = 078 AA Plauen, 080 AA Freiberg, 700 RD Bayern, 077 AA Pirna, 072 AA Bautzen, 071 AA Annaberg-Buchholz, Gesamt, 968 RD Sachsen) und (Staatsangehörigkeit = 164 Tschechische Republik, 152 Polen, Gesamt) und (Berichtsmonat = Dezember 2015) und (Beschäftigungsart = Sv-pflichtig Beschäftigte)</t>
  </si>
  <si>
    <t>Tschechien</t>
  </si>
  <si>
    <t>Übergreifend</t>
  </si>
  <si>
    <t>BST</t>
  </si>
  <si>
    <t>AST</t>
  </si>
  <si>
    <t>Sozialversicherungspflichtig Beschäftigte (SvB) am Arbeitsort und Einpendler nach Herkunftsregion</t>
  </si>
  <si>
    <t>Region
(Arbeitsort)</t>
  </si>
  <si>
    <t>SvB insgesamt</t>
  </si>
  <si>
    <t>darunter Einpendler aus / mit Wohnort in</t>
  </si>
  <si>
    <t>Ausgabe</t>
  </si>
  <si>
    <t>ALO:</t>
  </si>
  <si>
    <t>BST:</t>
  </si>
  <si>
    <t>Veränderung zum Vorjahresmonat</t>
  </si>
  <si>
    <t>Abw. abs. VJM</t>
  </si>
  <si>
    <t>Anteil
(Sp.4 an Sp.1)
 in %</t>
  </si>
  <si>
    <t>Anteil
(Sp.19 an Sp.12)
 in %</t>
  </si>
  <si>
    <t>dav. nach Berufssektoren (KldB 2010)</t>
  </si>
  <si>
    <t>dav. nach Anforderungsniveau (KldB 2010)</t>
  </si>
  <si>
    <t>Anteil Einpendler aus Polen an allen Einpendlern in %</t>
  </si>
  <si>
    <t>Anteil Einpendler aus Tschechien an allen Einpendlern in %</t>
  </si>
  <si>
    <t>Ausgewählte Stichtage</t>
  </si>
  <si>
    <t>BM_ALO:</t>
  </si>
  <si>
    <t>http://statistik.arbeitsagentur.de/Statischer-Content/Grundlagen/Glossare/Generische-Publikationen/AST-Glossar-Gesamtglossar.pdf</t>
  </si>
  <si>
    <t>http://statistik.arbeitsagentur.de/Statischer-Content/Grundlagen/Methodenberichte/Arbeitsmarktstatistik/Generische-Publikationen/Methodenbericht-Integrierte-Arbeitslosenstatistik.pdf</t>
  </si>
  <si>
    <t xml:space="preserve">http://statistik.arbeitsagentur.de/cae/servlet/contentblob/4318/publicationFile/854/Qualitaetsbericht-Statistik-Arbeitslose-Arbeitsuchende.pdf </t>
  </si>
  <si>
    <t>Übersicht_Berufssektoren</t>
  </si>
  <si>
    <t>ALO_SvB</t>
  </si>
  <si>
    <t>Bestand an Arbeitslosen und sozialversicherungspflichtig Beschäftigte am Arbeitsort nach Berufssektoren, Anforderungsniveau und Staatsangehörigkeit</t>
  </si>
  <si>
    <t>Bestand an Arbeitslosen nach Berufssektoren, Anforderungsniveau des Zielberufes und Staatsangehörigkeit sowie sozialversicherungspflichtig Beschäftigte am Arbeitsort nach Berufssektoren, Anforderungsniveau der Tätigkeit und Staatsangehörigkeit</t>
  </si>
  <si>
    <t>1)   Der Anteil der Fälle ohne Angabe ist bei der Interpretation - insbesondere bei Vergleichen zwischen Regionen - zu berücksichtigen. Je höher dieser Anteil, desto stärker können die übrigen Merkmalsausprägungen unterzeichnet sein. Da die Unterzeichnung nicht gleichmäßig verteilt sein muss, kann es zu Verzerrungen kommen.</t>
  </si>
  <si>
    <t>Stand: Februar 2013</t>
  </si>
  <si>
    <t>Methodische Hinweise - Schätzungen in der Statistik der Arbeitslosen und Arbeitsuchenden</t>
  </si>
  <si>
    <r>
      <rPr>
        <b/>
        <sz val="9"/>
        <rFont val="Arial"/>
        <family val="2"/>
      </rPr>
      <t>Schätzungen in der Arbeitslosenstatistik</t>
    </r>
    <r>
      <rPr>
        <sz val="9"/>
        <rFont val="Arial"/>
        <family val="2"/>
      </rPr>
      <t xml:space="preserve">
Bei teilweisen oder vollständigen Lieferausfällen sowie unplausiblen Datenlieferungen eines Trägers werden für die betroffenen Regionen Schätzwerte für Arbeitslose bzw. Arbeitsuchende ermittelt und in die Berichterstattung einbezogen.</t>
    </r>
  </si>
  <si>
    <r>
      <rPr>
        <b/>
        <sz val="9"/>
        <rFont val="Arial"/>
        <family val="2"/>
      </rPr>
      <t>Geschätzte Größen und Untergliederungen</t>
    </r>
    <r>
      <rPr>
        <sz val="9"/>
        <rFont val="Arial"/>
        <family val="2"/>
      </rPr>
      <t xml:space="preserve">
Schätzwerte werden für Bestand bzw. Bewegungen (Zu- und Abgang) Arbeitsloser bzw. Arbeitsuchender auf Basis eines Fortschreibungsmodells ermittelt. Das Fortschreibungsmodell basiert auf der Annahme, dass sich die Arbeitslosigkeit in Gebieten mit vergleichbarer Arbeitsmarktstruktur in ähnlicher Weise entwickelt. Fehlen für einzelne Jobcenter aktuelle Arbeitslosenzahlen, lässt sich die Entwicklung im Vergleich zum Vormonat anhand der Entwicklung in vergleichbaren Regionen abschätzen. Eine Bestandsschätzung in einem Monat führt zu einer Schätzung der Bewegungsdaten in diesem und im darauf folgenden Monat, da die gemeldeten Bewegungsdaten nicht mit der Bestandsschätzung des Vormonats vereinbar sind.
Zur Ermittlung von Strukturen der Arbeitslosen werden die Schätzwerte eines Trägers (Zugang, Bestand und Abgang) nach den relativen Häufigkeiten dieser Strukturen im Vormonat auf die jeweiligen Merkmalskombinationen verteilt. Folgende Untergliederungen werden dabei berücksichtigt: 
-   Politisch-administrative Gliederung (bis zur Gemeinde) 
-   Administrative Gliederung der Bundesagentur für Arbeit (bis zur Geschäftsstelle)
-   Administrative Gliederung im Rahmen des SGB II (Jobcenter)
-   Rechtskreis
-   Alter (in 5-Jahresklassen)
-   Geschlecht
-   Staatsangehörigkeit (Deutsche/Ausländer) 
-   Schwerbehindert  (ja/nein) 
-   Langzeitarbeitslos (ja/nein) 
Bei tieferen Unterstrukturen (z. B. einzelne Staatsangehörigkeiten oder einzelne Kategorien bei der Dauer der Arbeitslosigkeit) werden die Schätzwerte der Kategorie „keine Angabe“ zugeordnet.</t>
    </r>
  </si>
  <si>
    <r>
      <rPr>
        <b/>
        <sz val="9"/>
        <rFont val="Arial"/>
        <family val="2"/>
      </rPr>
      <t>Auswirkung von Schätzungen auf die Berichterstattung</t>
    </r>
    <r>
      <rPr>
        <sz val="9"/>
        <rFont val="Arial"/>
        <family val="2"/>
      </rPr>
      <t xml:space="preserve">
Im Falle von Schätzungen können für die vom Lieferausfall betroffenen, aber nicht geschätzten Merkmale im jeweiligen Berichtsmonat grundsätzlich keine Nachweise für tiefere regionale Strukturen (AA/Jobcenter/Kreise/Gemeinden) erfolgen. Für diese Regionen ist auch die Berichterstattung von Jahressummen/-durchschnitten sowie der Vergleich mit anderen Berichtszeiträumen eingeschränkt.
In übergeordneten Regionen (Deutschland, West-/Ostdeutschland, Bundesländer, Bezirke der Regionaldirektionen) werden Ergebnisse auch für die vom Lieferausfall betroffenen, aber nicht geschätzten Merkmale ausgewiesen. Da die nicht geschätzten Merkmalsausprägungen der Kategorie „keine Angabe“ zugeordnet werden, sind diese in den betroffenen Berichtsmonaten unterzeichnet. Daher wird von Vergleichen mit anderen Zeiträumen abgesehen.</t>
    </r>
  </si>
  <si>
    <r>
      <rPr>
        <b/>
        <sz val="9"/>
        <rFont val="Arial"/>
        <family val="2"/>
      </rPr>
      <t>Weiterführende Informationen</t>
    </r>
    <r>
      <rPr>
        <sz val="9"/>
        <rFont val="Arial"/>
        <family val="2"/>
      </rPr>
      <t xml:space="preserve">
Weitere Informationen zu Schätzungen in der Arbeitslosenstatistik können dem Methodenbericht „Integrierte Arbeitslosen-Statistik“, Seiten 16-17, abrufbar unter</t>
    </r>
  </si>
  <si>
    <t>http://statistik.arbeitsagentur.de/Navigation/Statistik/Grundlagen/Methodenberichte/Arbeitsmarktstatistik/Methodenberichte-Arbeitsmarkt-Nav.html</t>
  </si>
  <si>
    <t>sowie den Produkten „Übersicht für zugelassene kommunale Träger (Meldungen)“ und „Übersicht für zugelassene kommunale Träger (Indikatoren der Plausibilitätsprüfung)“, abrufbar unter</t>
  </si>
  <si>
    <t xml:space="preserve">http://statistik.arbeitsagentur.de/Navigation/Statistik/Statistik-nach-Themen/Arbeitslose-und-gemeldetes-Stellenangebot/Arbeitslose/Arbeitslose-Nav.html </t>
  </si>
  <si>
    <t>entnommen werden.</t>
  </si>
  <si>
    <t>Regionale Besonderheiten</t>
  </si>
  <si>
    <t>Hinweise:</t>
  </si>
  <si>
    <t>Herausgeberin:</t>
  </si>
  <si>
    <t>Stand: Oktober 2016</t>
  </si>
  <si>
    <t>https://statistik.arbeitsagentur.de/Statischer-Content/Grundlagen/Glossare/Generische-Publikationen/BST-Glossar-Gesamtglossar.pdf</t>
  </si>
  <si>
    <t>Im Internet stehen statistische Informationen unterteilt nach folgenden Themenbereichen zur Verfügung:</t>
  </si>
  <si>
    <r>
      <rPr>
        <sz val="10"/>
        <rFont val="Arial"/>
        <family val="2"/>
      </rPr>
      <t>Die</t>
    </r>
    <r>
      <rPr>
        <sz val="10"/>
        <color indexed="12"/>
        <rFont val="Arial"/>
        <family val="2"/>
      </rPr>
      <t xml:space="preserve"> </t>
    </r>
    <r>
      <rPr>
        <u/>
        <sz val="10"/>
        <color indexed="12"/>
        <rFont val="Arial"/>
        <family val="2"/>
      </rPr>
      <t>Methodischen Hinweise der Statistik</t>
    </r>
    <r>
      <rPr>
        <sz val="10"/>
        <color indexed="12"/>
        <rFont val="Arial"/>
        <family val="2"/>
      </rPr>
      <t xml:space="preserve"> </t>
    </r>
    <r>
      <rPr>
        <sz val="10"/>
        <rFont val="Arial"/>
        <family val="2"/>
      </rPr>
      <t>bieten ergänzende Informationen.</t>
    </r>
  </si>
  <si>
    <t>Anteil
(Sp.8 an Sp.1)
 in %</t>
  </si>
  <si>
    <t>Anteil
(Sp.15 an Sp.12)
 in %</t>
  </si>
  <si>
    <t>164 Tschechien</t>
  </si>
  <si>
    <t>Stand: Februar 2017</t>
  </si>
  <si>
    <r>
      <t xml:space="preserve">Eine </t>
    </r>
    <r>
      <rPr>
        <b/>
        <sz val="9"/>
        <color indexed="8"/>
        <rFont val="Arial"/>
        <family val="2"/>
      </rPr>
      <t>kurzfristige Beschäftigung</t>
    </r>
    <r>
      <rPr>
        <sz val="9"/>
        <color indexed="8"/>
        <rFont val="Arial"/>
        <family val="2"/>
      </rPr>
      <t xml:space="preserve"> liegt nach § 8 Abs. 1 Nr. 2 SGB IV vor, wenn die Beschäftigung für eine Zeitdauer ausgeübt wird, die im Laufe eines Kalenderjahres, oder auch kalenderjahrüberschreitend, auf nicht mehr als zwei Monate oder insgesamt 50 Arbeitstage nach ihrer Eigenart begrenzt zu sein pflegt oder im Voraus vertraglich (z. B. durch einen auf längstens ein Jahr befristeten Rahmenarbeitsvertrag) begrenzt ist (im Zeitraum vom 01.01.2015 bis 31.12.2018: drei Monate oder insgesamt 70 Arbeitstage) . </t>
    </r>
    <r>
      <rPr>
        <b/>
        <sz val="9"/>
        <color indexed="10"/>
        <rFont val="Arial"/>
        <family val="2"/>
      </rPr>
      <t xml:space="preserve">
</t>
    </r>
    <r>
      <rPr>
        <sz val="9"/>
        <rFont val="Arial"/>
        <family val="2"/>
      </rPr>
      <t>Auswertungen zu ausschließlich kurzfristig Beschäftigten sind ab Januar 2000 möglich. Kurzfristig Beschäftigte insgesamt, sowie kurzfristig Beschäftigte im Nebenjob sind ab April 2003 auswertbar.</t>
    </r>
    <r>
      <rPr>
        <sz val="9"/>
        <color indexed="8"/>
        <rFont val="Arial"/>
        <family val="2"/>
      </rPr>
      <t xml:space="preserve">
Diese weitere Unterteilung der Daten über kurzfristig Beschäftigte in ausschließlich und im Nebenjob kurzfristig Beschäftigte ist allerdings aus Geheimhaltungsgründen nicht zu empfehlen, da die Fallzahlen relativ gering sind.
</t>
    </r>
  </si>
  <si>
    <t>Stand: Oktober 2017</t>
  </si>
  <si>
    <r>
      <rPr>
        <b/>
        <sz val="11"/>
        <color indexed="8"/>
        <rFont val="Arial"/>
        <family val="2"/>
      </rPr>
      <t>Definitionen</t>
    </r>
    <r>
      <rPr>
        <b/>
        <sz val="9"/>
        <color indexed="8"/>
        <rFont val="Arial"/>
        <family val="2"/>
      </rPr>
      <t xml:space="preserve">
Arbeitsuchende</t>
    </r>
    <r>
      <rPr>
        <sz val="9"/>
        <color indexed="8"/>
        <rFont val="Arial"/>
        <family val="2"/>
      </rPr>
      <t xml:space="preserve"> sind Personen, die
◦ eine versicherungspflichtige, mindestens 15 Stunden wöchentlich umfassende Beschäftigung suchen,  
◦ sich wegen der Vermittlung in ein entsprechendes Beschäftigungsverhältnis bei einer Agentur für Arbeit oder einem Jobcenter gemeldet haben,
◦ die angestrebte Tätigkeit ausüben können und dürfen.
Dies gilt auch, wenn sie bereits eine Beschäftigung oder eine selbständige Tätigkeit ausüben (§ 15 Sozialgesetzbuch Drittes Buch - SGB III).  Bei den Arbeitsuchenden wird zwischen arbeitslosen und nichtarbeitslosen Arbeitsuchenden unterschieden.
</t>
    </r>
    <r>
      <rPr>
        <b/>
        <sz val="9"/>
        <color indexed="8"/>
        <rFont val="Arial"/>
        <family val="2"/>
      </rPr>
      <t>Arbeitslose</t>
    </r>
    <r>
      <rPr>
        <sz val="9"/>
        <color indexed="8"/>
        <rFont val="Arial"/>
        <family val="2"/>
      </rPr>
      <t xml:space="preserve"> sind Personen, die 
◦ vorübergehend nicht in einem Beschäftigungsverhältnis stehen oder nur eine weniger als 15 Stunden wöchentlich umfassende Beschäftigung ausüben (Beschäftigungslosigkeit),
◦ eine versicherungspflichtige, mindestens 15 Stunden wöchentlich umfassende Beschäftigung suchen (Eigenbemühungen),  
◦ den Vermittlungsbemühungen der Agentur für Arbeit oder des Jobcenters zur Verfügung stehen, also arbeiten dürfen, arbeitsfähig und -bereit sind (Verfügbarkeit), 
◦ in der Bundesrepublik Deutschland wohnen,
◦ nicht jünger als 15 Jahre sind und die Altersgrenze für den Renteneintritt noch nicht erreicht haben und
◦ sich persönlich bei einer Agentur für Arbeit oder einem Jobcenter arbeitslos gemeldet haben. 
Für Hilfebedürftige nach dem SGB II findet nach § 53a Abs. 1 SGB II die Arbeitslosendefinition des § 16 SGB III sinngemäß Anwendung.</t>
    </r>
  </si>
  <si>
    <r>
      <t xml:space="preserve">Als </t>
    </r>
    <r>
      <rPr>
        <b/>
        <sz val="9"/>
        <color indexed="8"/>
        <rFont val="Arial"/>
        <family val="2"/>
      </rPr>
      <t>nichtarbeitslose Arbeitsuchende</t>
    </r>
    <r>
      <rPr>
        <sz val="9"/>
        <color indexed="8"/>
        <rFont val="Arial"/>
        <family val="2"/>
      </rPr>
      <t xml:space="preserve"> gelten Arbeitsuchende, die die besonderen, für die Zählung als Arbeitslose geforderten Kriterien (z. B. hinsichtlich der Beschäftigungslosigkeit oder der erhöhten Anforderungen an die Verfügbarkeit für die Arbeitsvermittlung) nicht erfüllen oder nach gesetzlicher Vorgabe nicht als arbeitslos gelten. 
Somit zählen beispielsweise als nichtarbeitslos arbeitsuchend Personen, die
◦ kurzzeitig (≤ 6 Wochen) arbeitsunfähig sind,
◦ sich nach § 38 Abs. 1 SGB III frühzeitig arbeitsuchend gemeldet haben,
◦ 15 Stunden und mehr beschäftigt sind,
◦ am 2. Arbeitsmarkt beschäftigt sind,
◦ an einer Maßnahme zur Aktivierung und beruflichen Eingliederung, an beruflichen Weiterbildungsmaßnahmen oder   anderen arbeitsmarktpolitischen Maßnahmen teilnehmen,
◦ nach § 53a Abs. 2 SGB II nicht als arbeitslos zählen (nach Vollendung des 58. Lebensjahres mindestens für die Dauer   von zwölf Monaten Leistungen der Grundsicherung für Arbeitsuchende bezogen haben, ohne dass ihnen eine    sozialversicherungspflichtige Beschäftigung angeboten worden ist) oder
◦ eine Beschäftigung suchen, aber die weiteren Kriterien des § 16 SGB III für die Zählung als Arbeitslose nicht erfüllen.
  Weitere Definitionen finden Sie im Glossar der Arbeitsmarktstatistik unter:</t>
    </r>
  </si>
  <si>
    <r>
      <rPr>
        <b/>
        <sz val="11"/>
        <color indexed="8"/>
        <rFont val="+mn-ea"/>
      </rPr>
      <t>Historie (Auszug)</t>
    </r>
    <r>
      <rPr>
        <sz val="9"/>
        <color indexed="8"/>
        <rFont val="+mn-ea"/>
      </rPr>
      <t xml:space="preserve">
Im Zeitverlauf haben Änderungen im Sozialrecht sowie in der Organisation der Sozialverwaltungen Einfluss auf die Höhe der Arbeitslosigkeit. Dies ist bei der Interpretation der Daten zu berücksichtigen. Im Folgenden werden die wichtigsten Änderungen benannt:
◦ Januar 1986 - Inkrafttreten des § 105c Arbeitsförderungsgesetz (ab Januar 1998: § 428 SGB III):
          Erleichterter Arbeitslosengeldbezug (Alg) für über 58-Jährige (Regelung ist Ende 2007 ausgelaufen).
◦ Januar 2004 - Inkrafttreten des § 16 Abs. 2 SGB III: 
          Teilnehmer an Maßnahmen der aktiven Arbeitsmarktpolitik werden ausnahmslos nicht mehr als arbeitslos gezählt.
◦ Januar 2005 - Einführung des SGB II:  
          Mit Einführung des SGB II treten neben den Agenturen für Arbeit weitere Akteure (gemeinsame Einrichtungen und zugelassene
          kommunale Träger) auf den Arbeitsmarkt, die für die Betreuung von Arbeitsuchenden zuständig sind. Die Daten zur Arbeitslosigkeit
          speisen sich daher ab Januar 2005 aus dem IT-Fachverfahren der Bundesagentur für Arbeit (BA), aus als plausibel bewerteten
          Datenlieferungen zugelassener kommunaler Träger und, sofern keine plausiblen Daten geliefert wurden, aus ergänzenden
          Schätzungen. Ab Berichtsmonat Januar 2007 werden diese Daten integriert verarbeitet (vorher additiv). Nähere Informationen zur
          „integrierten Arbeitslosenstatistik“ finden Sie im Methodenbericht unter:  </t>
    </r>
  </si>
  <si>
    <t xml:space="preserve">          Erleichterter Arbeitslosengeld-II-Bezug (Alg II) für über 58-Jährige (Regelung ist Ende 2007 ausgelaufen).
◦ Januar 2009 - Einführung des § 53a Abs. 2 SGB II: 
          Erwerbsfähige Leistungsbezieher, die nach Vollendung des 58. Lebensjahres mindestens für die Dauer von zwölf Monaten
          Leistungen der Grundsicherung erhalten haben, ohne dass ihnen eine sozialversicherungspflichtige Beschäftigung angeboten
          worden ist, gelten als nicht arbeitslos. 
◦ Januar 2009 - Gesetz zur Neuausrichtung der arbeitsmarktpolitischen Instrumente (§ 16 Abs. 2 SGB III):
          Die Teilnahme an allen Maßnahmen nach § 45 SGB III (vor Inkrafttreten der Instrumentenreform 2012 vom 1. April 2012 § 46 SGB III)
          ist stets als Anwendungsfall des § 16 Abs. 2 SGB III anzusehen und unabhängig von den konkreten Maßnahmeinhalten und der
          wöchentlichen Dauer der Inanspruchnahme des Teilnehmers ist die Arbeitslosigkeit während der Maßnahme zu beenden.
◦ Januar 2017 - 9. Änderungsgesetz SGB II:
          Die sogenannten „Aufstocker“ (Parallelbezieher von Alg und Alg II) werden vermittlerisch durch die Arbeitsagenturen betreut und
          zählen nun im Rechtskreis SGB III als arbeitslos bzw. arbeitsuchend und nicht mehr im SGB II. 
Nähere Informationen zu den verschiedenen gesetzlichen Änderungen und deren Auswirkungen finden Sie im Qualitätsbericht (Kapitel 6: „Zeitliche und räumliche Vergleichbarkeit“, siehe unten stehenden Link). 
Darüber hinaus führen Änderungen der operativen Systeme, in den Datenverarbeitungsverfahren sowie Aktualisierungen der Berufs- und Wirtschaftsklassensystematik zu zeitlichen und räumlichen Einschränkungen bei einzelnen Merkmalen. Nähere Informationen können Sie den Fußnoten der jeweiligen Statistik oder dem Qualitätsbericht „Statistik der Arbeitslosen und Arbeitsuchenden“ entnehmen:</t>
  </si>
  <si>
    <t>Stand: 28.01.2016</t>
  </si>
  <si>
    <t>Hinweise zur Interpretation von Auswertungen nach der Berufssystematik</t>
  </si>
  <si>
    <t>Berichterstattung nach der</t>
  </si>
  <si>
    <t>Klassifikation der Berufe</t>
  </si>
  <si>
    <t>2010 (KldB 2010)</t>
  </si>
  <si>
    <t>Regionalisierung und</t>
  </si>
  <si>
    <t>Detaillierungsgrad</t>
  </si>
  <si>
    <t>Verfügbarkeit der Daten/</t>
  </si>
  <si>
    <t>Datenbasis</t>
  </si>
  <si>
    <t>Zeitreihenvergleiche</t>
  </si>
  <si>
    <t>innerhalb der KldB 2010</t>
  </si>
  <si>
    <t>Änderung der Zuordnung</t>
  </si>
  <si>
    <t>von Einzelberufen</t>
  </si>
  <si>
    <t>mit der KldB 1988 vor 2007</t>
  </si>
  <si>
    <t>Keine Angabe-Fälle</t>
  </si>
  <si>
    <t>Ursachen:</t>
  </si>
  <si>
    <t>1. Neue Berufeklassifikation</t>
  </si>
  <si>
    <t>2. Datenausfälle SGB II</t>
  </si>
  <si>
    <t>3. Normalfälle</t>
  </si>
  <si>
    <t xml:space="preserve">Statistische </t>
  </si>
  <si>
    <t>Sonderauswertungen</t>
  </si>
  <si>
    <t>Migration</t>
  </si>
  <si>
    <t>Frauen und Männer</t>
  </si>
  <si>
    <t>Daten zu den Eingliederungsbilanzen</t>
  </si>
  <si>
    <t>Langzeitarbeitslosigkeit</t>
  </si>
  <si>
    <t xml:space="preserve">Abkürzungen und Zeichen, die in den Produkten der Statistik der BA vorkommen, werden im </t>
  </si>
  <si>
    <t>Abkürzungsverzeichnis</t>
  </si>
  <si>
    <r>
      <rPr>
        <sz val="10"/>
        <rFont val="Arial"/>
        <family val="2"/>
      </rPr>
      <t xml:space="preserve">bzw. der </t>
    </r>
    <r>
      <rPr>
        <u/>
        <sz val="10"/>
        <color indexed="12"/>
        <rFont val="Arial"/>
        <family val="2"/>
      </rPr>
      <t>Zeichenerklärung</t>
    </r>
  </si>
  <si>
    <t>der Statistik der BA erläutert.</t>
  </si>
  <si>
    <t>Stand: 12.06.2018</t>
  </si>
  <si>
    <t>Arbeitslose, Unterbeschäftigung und Arbeitsstellen</t>
  </si>
  <si>
    <t>Förderung</t>
  </si>
  <si>
    <t>Berufe</t>
  </si>
  <si>
    <t>Wirtschaftszweige</t>
  </si>
  <si>
    <r>
      <rPr>
        <sz val="10"/>
        <rFont val="Arial"/>
        <family val="2"/>
      </rPr>
      <t xml:space="preserve">Das </t>
    </r>
    <r>
      <rPr>
        <u/>
        <sz val="10"/>
        <color indexed="12"/>
        <rFont val="Arial"/>
        <family val="2"/>
      </rPr>
      <t>Glossar</t>
    </r>
    <r>
      <rPr>
        <sz val="10"/>
        <rFont val="Arial"/>
        <family val="2"/>
      </rPr>
      <t xml:space="preserve"> enthält Erläuterungen zu allen statistisch relevanten Begriffen, die in den verschiedenen Produkten der Statistik der BA Verwendung finden.</t>
    </r>
  </si>
  <si>
    <t>073 AA Chemnitz</t>
  </si>
  <si>
    <t>074 AA Dresden</t>
  </si>
  <si>
    <t>075 AA Leipzig</t>
  </si>
  <si>
    <t>076 AA Oschatz</t>
  </si>
  <si>
    <t>079 AA Riesa</t>
  </si>
  <si>
    <t>092 AA Zwickau</t>
  </si>
  <si>
    <t>AA Chemnitz</t>
  </si>
  <si>
    <t>AA Dresden</t>
  </si>
  <si>
    <t>AA Leipzig</t>
  </si>
  <si>
    <t>AA Oschatz</t>
  </si>
  <si>
    <t>AA Riesa</t>
  </si>
  <si>
    <t>AA Zwickau</t>
  </si>
  <si>
    <t>März 2018</t>
  </si>
  <si>
    <t>September 2018</t>
  </si>
  <si>
    <t>September 2017</t>
  </si>
  <si>
    <t>*</t>
  </si>
  <si>
    <t>30.06.2016</t>
  </si>
  <si>
    <t>30.06.2017</t>
  </si>
  <si>
    <t>Erstellungsdatum: 08.10.2018, Statistik-Service Südost, Auftragsnummer 209455</t>
  </si>
  <si>
    <t>Stichtag: 31.03.2018</t>
  </si>
  <si>
    <t>Stichtag: 30.06.2017</t>
  </si>
  <si>
    <t>September 2018 bzw. ausgewählte Stichtage</t>
  </si>
  <si>
    <t>Bestand an Arbeitslosen und Sozialversicherungspflichtig Beschäftigte (SvB) nach ausgewählten Merkmalen, Nürnberg, Oktober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</si>
</sst>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1" formatCode="_-* #,##0\ _€_-;\-* #,##0\ _€_-;_-* &quot;-&quot;\ _€_-;_-@_-"/>
    <numFmt numFmtId="44" formatCode="_-* #,##0.00\ &quot;€&quot;_-;\-* #,##0.00\ &quot;€&quot;_-;_-* &quot;-&quot;??\ &quot;€&quot;_-;_-@_-"/>
    <numFmt numFmtId="164" formatCode="* #,##0;* \-_ #,##0;\-"/>
    <numFmt numFmtId="165" formatCode="mmmm\ yyyy"/>
    <numFmt numFmtId="166" formatCode="@\ *."/>
    <numFmt numFmtId="167" formatCode="0.0_)"/>
    <numFmt numFmtId="168" formatCode="\ @\ *."/>
    <numFmt numFmtId="169" formatCode="\+#\ ###\ ##0;\-\ #\ ###\ ##0;\-"/>
    <numFmt numFmtId="170" formatCode="* &quot;[&quot;#0&quot;]&quot;"/>
    <numFmt numFmtId="171" formatCode="*+\ #\ ###\ ###\ ##0.0;\-\ #\ ###\ ###\ ##0.0;* &quot;&quot;\-&quot;&quot;"/>
    <numFmt numFmtId="172" formatCode="\+\ #\ ###\ ###\ ##0.0;\-\ #\ ###\ ###\ ##0.0;* &quot;&quot;\-&quot;&quot;"/>
    <numFmt numFmtId="173" formatCode="* &quot;[&quot;#0\ \ &quot;]&quot;"/>
    <numFmt numFmtId="174" formatCode="##\ ###\ ##0"/>
    <numFmt numFmtId="175" formatCode="#\ ###\ ###"/>
    <numFmt numFmtId="176" formatCode="#\ ###\ ##0.0;\-\ #\ ###\ ##0.0;\-"/>
    <numFmt numFmtId="177" formatCode="#,##0.0"/>
    <numFmt numFmtId="178" formatCode="#,##0;\(#,##0\)"/>
    <numFmt numFmtId="179" formatCode="0.0"/>
    <numFmt numFmtId="180" formatCode="* 0.0;* \-_ 0.0;\-"/>
    <numFmt numFmtId="181" formatCode="#,##0\ \ "/>
    <numFmt numFmtId="182" formatCode="&quot;Erstellungsdatum: &quot;dd/mm/yyyy&quot;, Statistik-Service Südost, Auftragsnummer 209455&quot;"/>
    <numFmt numFmtId="183" formatCode="#,###"/>
  </numFmts>
  <fonts count="71">
    <font>
      <sz val="11"/>
      <color theme="1"/>
      <name val="Arial"/>
      <family val="2"/>
    </font>
    <font>
      <sz val="8"/>
      <name val="Arial"/>
      <family val="2"/>
    </font>
    <font>
      <sz val="6"/>
      <name val="Arial"/>
      <family val="2"/>
    </font>
    <font>
      <sz val="10"/>
      <name val="Arial"/>
      <family val="2"/>
    </font>
    <font>
      <sz val="7"/>
      <name val="Arial"/>
      <family val="2"/>
    </font>
    <font>
      <sz val="7"/>
      <color indexed="8"/>
      <name val="Arial"/>
      <family val="2"/>
    </font>
    <font>
      <b/>
      <sz val="10"/>
      <name val="Arial"/>
      <family val="2"/>
    </font>
    <font>
      <sz val="9"/>
      <name val="Arial"/>
      <family val="2"/>
    </font>
    <font>
      <b/>
      <sz val="11"/>
      <name val="Arial"/>
      <family val="2"/>
    </font>
    <font>
      <b/>
      <sz val="12"/>
      <name val="Arial"/>
      <family val="2"/>
    </font>
    <font>
      <b/>
      <sz val="9"/>
      <name val="Arial"/>
      <family val="2"/>
    </font>
    <font>
      <i/>
      <sz val="9"/>
      <name val="Arial"/>
      <family val="2"/>
    </font>
    <font>
      <u/>
      <sz val="8"/>
      <color indexed="12"/>
      <name val="Tahoma"/>
      <family val="2"/>
    </font>
    <font>
      <u/>
      <sz val="10"/>
      <color indexed="12"/>
      <name val="Arial"/>
      <family val="2"/>
    </font>
    <font>
      <sz val="7.5"/>
      <name val="Arial"/>
      <family val="2"/>
    </font>
    <font>
      <sz val="12"/>
      <name val="Arial"/>
      <family val="2"/>
    </font>
    <font>
      <b/>
      <i/>
      <sz val="10"/>
      <color indexed="9"/>
      <name val="Arial"/>
      <family val="2"/>
    </font>
    <font>
      <b/>
      <sz val="10"/>
      <color indexed="9"/>
      <name val="Arial"/>
      <family val="2"/>
    </font>
    <font>
      <i/>
      <sz val="10"/>
      <color indexed="9"/>
      <name val="Arial"/>
      <family val="2"/>
    </font>
    <font>
      <sz val="8"/>
      <name val="Tahoma"/>
      <family val="2"/>
    </font>
    <font>
      <i/>
      <sz val="10"/>
      <name val="Arial"/>
      <family val="2"/>
    </font>
    <font>
      <sz val="10"/>
      <color indexed="10"/>
      <name val="Arial"/>
      <family val="2"/>
    </font>
    <font>
      <sz val="10"/>
      <color indexed="8"/>
      <name val="Arial"/>
      <family val="2"/>
    </font>
    <font>
      <u/>
      <sz val="10"/>
      <name val="Arial"/>
      <family val="2"/>
    </font>
    <font>
      <b/>
      <sz val="14"/>
      <name val="Arial"/>
      <family val="2"/>
    </font>
    <font>
      <sz val="10"/>
      <color indexed="12"/>
      <name val="Arial"/>
      <family val="2"/>
    </font>
    <font>
      <u/>
      <sz val="10"/>
      <color indexed="8"/>
      <name val="Arial"/>
      <family val="2"/>
    </font>
    <font>
      <b/>
      <sz val="9"/>
      <color indexed="8"/>
      <name val="Arial"/>
      <family val="2"/>
    </font>
    <font>
      <sz val="9"/>
      <color indexed="8"/>
      <name val="Arial"/>
      <family val="2"/>
    </font>
    <font>
      <i/>
      <sz val="9"/>
      <color indexed="8"/>
      <name val="Arial"/>
      <family val="2"/>
    </font>
    <font>
      <sz val="9"/>
      <color indexed="10"/>
      <name val="Arial"/>
      <family val="2"/>
    </font>
    <font>
      <sz val="12"/>
      <color indexed="9"/>
      <name val="Arial"/>
      <family val="2"/>
    </font>
    <font>
      <b/>
      <sz val="11"/>
      <color indexed="8"/>
      <name val="Arial"/>
      <family val="2"/>
    </font>
    <font>
      <sz val="10"/>
      <name val="Arial"/>
      <family val="2"/>
    </font>
    <font>
      <u/>
      <sz val="9"/>
      <name val="Arial"/>
      <family val="2"/>
    </font>
    <font>
      <vertAlign val="superscript"/>
      <sz val="8"/>
      <name val="Arial"/>
      <family val="2"/>
    </font>
    <font>
      <sz val="11"/>
      <color theme="1"/>
      <name val="Arial"/>
      <family val="2"/>
    </font>
    <font>
      <u/>
      <sz val="11"/>
      <color theme="10"/>
      <name val="Arial"/>
      <family val="2"/>
    </font>
    <font>
      <sz val="10"/>
      <color rgb="FF000000"/>
      <name val="Arial"/>
      <family val="2"/>
    </font>
    <font>
      <sz val="10"/>
      <color theme="1"/>
      <name val="Calibri"/>
      <family val="2"/>
    </font>
    <font>
      <u/>
      <sz val="10"/>
      <color theme="10"/>
      <name val="Arial"/>
      <family val="2"/>
    </font>
    <font>
      <b/>
      <sz val="12"/>
      <color rgb="FF000000"/>
      <name val="Arial"/>
      <family val="2"/>
    </font>
    <font>
      <b/>
      <sz val="10"/>
      <color rgb="FF000000"/>
      <name val="Arial"/>
      <family val="2"/>
    </font>
    <font>
      <u/>
      <sz val="9"/>
      <color theme="10"/>
      <name val="Arial"/>
      <family val="2"/>
    </font>
    <font>
      <b/>
      <sz val="9"/>
      <color rgb="FF000000"/>
      <name val="Arial"/>
      <family val="2"/>
    </font>
    <font>
      <sz val="9"/>
      <color rgb="FF000000"/>
      <name val="Arial"/>
      <family val="2"/>
    </font>
    <font>
      <sz val="8"/>
      <color theme="1"/>
      <name val="Arial"/>
      <family val="2"/>
    </font>
    <font>
      <b/>
      <sz val="8"/>
      <color theme="1"/>
      <name val="Arial"/>
      <family val="2"/>
    </font>
    <font>
      <sz val="9"/>
      <color theme="1"/>
      <name val="Arial"/>
      <family val="2"/>
    </font>
    <font>
      <sz val="18"/>
      <color rgb="FF000000"/>
      <name val="Tahoma"/>
      <family val="2"/>
    </font>
    <font>
      <sz val="8"/>
      <color rgb="FF000000"/>
      <name val="Tahoma"/>
      <family val="2"/>
    </font>
    <font>
      <b/>
      <sz val="8"/>
      <color rgb="FFFFFFFF"/>
      <name val="Verdana"/>
      <family val="2"/>
    </font>
    <font>
      <sz val="8"/>
      <color rgb="FF000000"/>
      <name val="Verdana"/>
      <family val="2"/>
    </font>
    <font>
      <sz val="8"/>
      <color rgb="FF000000"/>
      <name val="Arial"/>
      <family val="2"/>
    </font>
    <font>
      <b/>
      <sz val="8"/>
      <color rgb="FF25396E"/>
      <name val="Arial"/>
      <family val="2"/>
    </font>
    <font>
      <sz val="10"/>
      <color theme="1"/>
      <name val="Arial"/>
      <family val="2"/>
    </font>
    <font>
      <b/>
      <sz val="12"/>
      <color theme="1"/>
      <name val="Arial"/>
      <family val="2"/>
    </font>
    <font>
      <b/>
      <sz val="10"/>
      <color theme="1"/>
      <name val="Arial"/>
      <family val="2"/>
    </font>
    <font>
      <sz val="7"/>
      <color theme="1"/>
      <name val="Arial"/>
      <family val="2"/>
    </font>
    <font>
      <sz val="8"/>
      <color rgb="FF25396E"/>
      <name val="Arial"/>
      <family val="2"/>
    </font>
    <font>
      <sz val="10"/>
      <color rgb="FFFF0000"/>
      <name val="Arial"/>
      <family val="2"/>
    </font>
    <font>
      <sz val="11"/>
      <color theme="1"/>
      <name val="Calibri"/>
      <family val="2"/>
      <scheme val="minor"/>
    </font>
    <font>
      <sz val="10"/>
      <color theme="1"/>
      <name val="Calibri"/>
      <family val="2"/>
      <scheme val="minor"/>
    </font>
    <font>
      <sz val="10"/>
      <color indexed="9"/>
      <name val="Arial"/>
      <family val="2"/>
    </font>
    <font>
      <b/>
      <sz val="9"/>
      <color indexed="10"/>
      <name val="Arial"/>
      <family val="2"/>
    </font>
    <font>
      <sz val="9"/>
      <color rgb="FF000000"/>
      <name val="+mn-ea"/>
    </font>
    <font>
      <b/>
      <sz val="11"/>
      <color indexed="8"/>
      <name val="+mn-ea"/>
    </font>
    <font>
      <sz val="9"/>
      <color indexed="8"/>
      <name val="+mn-ea"/>
    </font>
    <font>
      <sz val="9"/>
      <color rgb="FFC00000"/>
      <name val="Arial"/>
      <family val="2"/>
    </font>
    <font>
      <sz val="9"/>
      <color rgb="FFFF0000"/>
      <name val="Arial"/>
      <family val="2"/>
    </font>
    <font>
      <strike/>
      <sz val="9"/>
      <color rgb="FFFF0000"/>
      <name val="Arial"/>
      <family val="2"/>
    </font>
  </fonts>
  <fills count="13">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376091"/>
      </patternFill>
    </fill>
    <fill>
      <patternFill patternType="solid">
        <fgColor rgb="FFFFFFFF"/>
      </patternFill>
    </fill>
    <fill>
      <gradientFill degree="90">
        <stop position="0">
          <color rgb="FFC0C0C0"/>
        </stop>
        <stop position="1">
          <color rgb="FFF0F0F0"/>
        </stop>
      </gradientFill>
    </fill>
    <fill>
      <patternFill patternType="solid">
        <fgColor theme="0" tint="-0.14999847407452621"/>
        <bgColor indexed="64"/>
      </patternFill>
    </fill>
    <fill>
      <patternFill patternType="solid">
        <fgColor rgb="FFD8D8D8"/>
      </patternFill>
    </fill>
    <fill>
      <patternFill patternType="solid">
        <fgColor theme="0" tint="-0.34998626667073579"/>
        <bgColor indexed="64"/>
      </patternFill>
    </fill>
    <fill>
      <patternFill patternType="solid">
        <fgColor indexed="22"/>
        <bgColor indexed="64"/>
      </patternFill>
    </fill>
  </fills>
  <borders count="66">
    <border>
      <left/>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hair">
        <color indexed="22"/>
      </left>
      <right style="hair">
        <color indexed="22"/>
      </right>
      <top style="hair">
        <color indexed="22"/>
      </top>
      <bottom/>
      <diagonal/>
    </border>
    <border>
      <left style="hair">
        <color indexed="22"/>
      </left>
      <right/>
      <top style="hair">
        <color indexed="22"/>
      </top>
      <bottom/>
      <diagonal/>
    </border>
    <border>
      <left/>
      <right style="hair">
        <color indexed="22"/>
      </right>
      <top style="hair">
        <color indexed="22"/>
      </top>
      <bottom/>
      <diagonal/>
    </border>
    <border>
      <left/>
      <right/>
      <top/>
      <bottom style="thin">
        <color indexed="10"/>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right/>
      <top/>
      <bottom style="hair">
        <color indexed="22"/>
      </bottom>
      <diagonal/>
    </border>
    <border>
      <left style="hair">
        <color indexed="22"/>
      </left>
      <right style="hair">
        <color indexed="22"/>
      </right>
      <top style="hair">
        <color indexed="22"/>
      </top>
      <bottom style="hair">
        <color indexed="22"/>
      </bottom>
      <diagonal/>
    </border>
    <border>
      <left/>
      <right/>
      <top style="hair">
        <color indexed="22"/>
      </top>
      <bottom/>
      <diagonal/>
    </border>
    <border>
      <left style="hair">
        <color indexed="22"/>
      </left>
      <right/>
      <top/>
      <bottom/>
      <diagonal/>
    </border>
    <border>
      <left style="hair">
        <color indexed="22"/>
      </left>
      <right/>
      <top style="hair">
        <color indexed="22"/>
      </top>
      <bottom style="hair">
        <color indexed="22"/>
      </bottom>
      <diagonal/>
    </border>
    <border>
      <left/>
      <right/>
      <top style="thin">
        <color indexed="10"/>
      </top>
      <bottom/>
      <diagonal/>
    </border>
    <border>
      <left style="hair">
        <color indexed="22"/>
      </left>
      <right/>
      <top/>
      <bottom style="hair">
        <color indexed="22"/>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22"/>
      </right>
      <top/>
      <bottom/>
      <diagonal/>
    </border>
    <border>
      <left/>
      <right style="hair">
        <color indexed="22"/>
      </right>
      <top/>
      <bottom style="hair">
        <color indexed="22"/>
      </bottom>
      <diagonal/>
    </border>
    <border>
      <left/>
      <right/>
      <top style="hair">
        <color indexed="22"/>
      </top>
      <bottom style="hair">
        <color indexed="22"/>
      </bottom>
      <diagonal/>
    </border>
    <border>
      <left style="hair">
        <color indexed="22"/>
      </left>
      <right style="hair">
        <color indexed="22"/>
      </right>
      <top/>
      <bottom/>
      <diagonal/>
    </border>
    <border>
      <left style="hair">
        <color indexed="22"/>
      </left>
      <right style="hair">
        <color indexed="22"/>
      </right>
      <top/>
      <bottom style="hair">
        <color indexed="22"/>
      </bottom>
      <diagonal/>
    </border>
    <border>
      <left/>
      <right style="hair">
        <color indexed="22"/>
      </right>
      <top style="hair">
        <color indexed="22"/>
      </top>
      <bottom style="hair">
        <color indexed="22"/>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rgb="FFFF0000"/>
      </bottom>
      <diagonal/>
    </border>
    <border>
      <left style="thin">
        <color rgb="FFFFFFFF"/>
      </left>
      <right/>
      <top style="thin">
        <color rgb="FF808080"/>
      </top>
      <bottom style="thin">
        <color rgb="FFFFFFFF"/>
      </bottom>
      <diagonal/>
    </border>
    <border>
      <left style="thin">
        <color rgb="FFFFFFFF"/>
      </left>
      <right/>
      <top/>
      <bottom style="thin">
        <color rgb="FFFFFFFF"/>
      </bottom>
      <diagonal/>
    </border>
    <border>
      <left style="thin">
        <color rgb="FFFFFFFF"/>
      </left>
      <right style="thin">
        <color rgb="FF808080"/>
      </right>
      <top/>
      <bottom style="thin">
        <color rgb="FFFFFFFF"/>
      </bottom>
      <diagonal/>
    </border>
    <border>
      <left style="thin">
        <color rgb="FF808080"/>
      </left>
      <right/>
      <top/>
      <bottom style="thin">
        <color rgb="FF808080"/>
      </bottom>
      <diagonal/>
    </border>
    <border>
      <left style="thin">
        <color rgb="FF808080"/>
      </left>
      <right style="thin">
        <color rgb="FF808080"/>
      </right>
      <top/>
      <bottom style="thin">
        <color rgb="FF808080"/>
      </bottom>
      <diagonal/>
    </border>
    <border>
      <left style="thin">
        <color rgb="FFC0C0C0"/>
      </left>
      <right/>
      <top/>
      <bottom style="thin">
        <color rgb="FFC0C0C0"/>
      </bottom>
      <diagonal/>
    </border>
    <border>
      <left style="thin">
        <color rgb="FFC0C0C0"/>
      </left>
      <right style="thin">
        <color rgb="FFC0C0C0"/>
      </right>
      <top/>
      <bottom style="thin">
        <color rgb="FFC0C0C0"/>
      </bottom>
      <diagonal/>
    </border>
    <border>
      <left/>
      <right/>
      <top style="thin">
        <color rgb="FFFF0000"/>
      </top>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right/>
      <top/>
      <bottom style="thin">
        <color rgb="FF808080"/>
      </bottom>
      <diagonal/>
    </border>
    <border>
      <left style="thin">
        <color rgb="FFFFFFFF"/>
      </left>
      <right style="thin">
        <color rgb="FF808080"/>
      </right>
      <top style="thin">
        <color rgb="FF808080"/>
      </top>
      <bottom style="thin">
        <color rgb="FFFFFFFF"/>
      </bottom>
      <diagonal/>
    </border>
    <border>
      <left style="thin">
        <color rgb="FF808080"/>
      </left>
      <right/>
      <top style="thin">
        <color rgb="FF808080"/>
      </top>
      <bottom style="thin">
        <color rgb="FFFFFFFF"/>
      </bottom>
      <diagonal/>
    </border>
  </borders>
  <cellStyleXfs count="49">
    <xf numFmtId="0" fontId="0" fillId="0" borderId="0"/>
    <xf numFmtId="166" fontId="1" fillId="0" borderId="0"/>
    <xf numFmtId="49" fontId="1" fillId="0" borderId="0"/>
    <xf numFmtId="167" fontId="3" fillId="0" borderId="0">
      <alignment horizontal="center"/>
    </xf>
    <xf numFmtId="168" fontId="1" fillId="0" borderId="0"/>
    <xf numFmtId="169" fontId="3" fillId="0" borderId="0"/>
    <xf numFmtId="170" fontId="3" fillId="0" borderId="0"/>
    <xf numFmtId="171" fontId="3" fillId="0" borderId="0"/>
    <xf numFmtId="172" fontId="3" fillId="0" borderId="0">
      <alignment horizontal="center"/>
    </xf>
    <xf numFmtId="173" fontId="3" fillId="0" borderId="0">
      <alignment horizontal="center"/>
    </xf>
    <xf numFmtId="174" fontId="3" fillId="0" borderId="0">
      <alignment horizontal="center"/>
    </xf>
    <xf numFmtId="175" fontId="3" fillId="0" borderId="0">
      <alignment horizontal="center"/>
    </xf>
    <xf numFmtId="176" fontId="3" fillId="0" borderId="0">
      <alignment horizontal="center"/>
    </xf>
    <xf numFmtId="41" fontId="3" fillId="0" borderId="0" applyFont="0" applyFill="0" applyBorder="0" applyAlignment="0" applyProtection="0"/>
    <xf numFmtId="44" fontId="3"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2" fillId="0" borderId="1" applyFont="0" applyBorder="0" applyAlignment="0"/>
    <xf numFmtId="1" fontId="6" fillId="2" borderId="2">
      <alignment horizontal="right"/>
    </xf>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6" fillId="0" borderId="0"/>
    <xf numFmtId="0" fontId="1" fillId="0" borderId="0"/>
    <xf numFmtId="0" fontId="3" fillId="0" borderId="0"/>
    <xf numFmtId="0" fontId="3" fillId="0" borderId="0"/>
    <xf numFmtId="0" fontId="38" fillId="0" borderId="0"/>
    <xf numFmtId="0" fontId="38" fillId="0" borderId="0"/>
    <xf numFmtId="0" fontId="36" fillId="0" borderId="0"/>
    <xf numFmtId="0" fontId="33" fillId="0" borderId="0"/>
    <xf numFmtId="0" fontId="38" fillId="0" borderId="0"/>
    <xf numFmtId="0" fontId="3" fillId="0" borderId="0"/>
    <xf numFmtId="0" fontId="19" fillId="0" borderId="0"/>
    <xf numFmtId="0" fontId="19" fillId="0" borderId="0"/>
    <xf numFmtId="177" fontId="14" fillId="0" borderId="0">
      <alignment horizontal="center" vertical="center"/>
    </xf>
    <xf numFmtId="0" fontId="3"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0" borderId="0"/>
    <xf numFmtId="0" fontId="36" fillId="0" borderId="0"/>
    <xf numFmtId="0" fontId="3" fillId="0" borderId="0"/>
    <xf numFmtId="0" fontId="12" fillId="0" borderId="0" applyNumberFormat="0" applyFill="0" applyBorder="0" applyAlignment="0" applyProtection="0">
      <alignment vertical="top"/>
      <protection locked="0"/>
    </xf>
  </cellStyleXfs>
  <cellXfs count="513">
    <xf numFmtId="0" fontId="0" fillId="0" borderId="0" xfId="0"/>
    <xf numFmtId="0" fontId="1" fillId="0" borderId="0" xfId="0" applyFont="1" applyFill="1"/>
    <xf numFmtId="3" fontId="1" fillId="0" borderId="0" xfId="0" applyNumberFormat="1" applyFont="1" applyFill="1"/>
    <xf numFmtId="164" fontId="1" fillId="0" borderId="0" xfId="0" applyNumberFormat="1" applyFont="1" applyFill="1" applyBorder="1" applyAlignment="1">
      <alignment horizontal="right"/>
    </xf>
    <xf numFmtId="3" fontId="2" fillId="0" borderId="3"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0" fontId="1" fillId="0" borderId="6" xfId="0" applyFont="1" applyFill="1" applyBorder="1"/>
    <xf numFmtId="0" fontId="3" fillId="0" borderId="6" xfId="0" applyFont="1" applyFill="1" applyBorder="1" applyAlignment="1">
      <alignment horizontal="right" vertical="center"/>
    </xf>
    <xf numFmtId="165" fontId="1" fillId="0" borderId="0" xfId="0" applyNumberFormat="1" applyFont="1" applyFill="1" applyAlignment="1">
      <alignment horizontal="left" vertical="center"/>
    </xf>
    <xf numFmtId="0" fontId="1" fillId="0" borderId="0" xfId="0" applyFont="1" applyFill="1" applyAlignment="1">
      <alignment horizontal="left" vertical="center"/>
    </xf>
    <xf numFmtId="0" fontId="7" fillId="0" borderId="6" xfId="26" applyFont="1" applyFill="1" applyBorder="1"/>
    <xf numFmtId="0" fontId="3" fillId="0" borderId="6" xfId="26" applyFont="1" applyFill="1" applyBorder="1" applyAlignment="1">
      <alignment horizontal="right" vertical="center"/>
    </xf>
    <xf numFmtId="0" fontId="7" fillId="0" borderId="0" xfId="26" applyFont="1" applyFill="1" applyBorder="1"/>
    <xf numFmtId="0" fontId="3" fillId="0" borderId="0" xfId="26" applyFill="1"/>
    <xf numFmtId="0" fontId="3" fillId="0" borderId="0" xfId="26" applyFill="1" applyAlignment="1">
      <alignment horizontal="right"/>
    </xf>
    <xf numFmtId="0" fontId="8" fillId="0" borderId="0" xfId="26" applyFont="1" applyFill="1" applyBorder="1" applyAlignment="1">
      <alignment horizontal="left"/>
    </xf>
    <xf numFmtId="0" fontId="9" fillId="0" borderId="0" xfId="26" applyFont="1" applyFill="1" applyBorder="1" applyAlignment="1">
      <alignment horizontal="left"/>
    </xf>
    <xf numFmtId="0" fontId="6" fillId="0" borderId="0" xfId="26" applyFont="1" applyFill="1"/>
    <xf numFmtId="0" fontId="3" fillId="0" borderId="0" xfId="26" applyFill="1" applyBorder="1"/>
    <xf numFmtId="0" fontId="3" fillId="0" borderId="0" xfId="26" applyFont="1" applyFill="1" applyBorder="1"/>
    <xf numFmtId="0" fontId="6" fillId="0" borderId="0" xfId="26" applyFont="1" applyFill="1" applyBorder="1"/>
    <xf numFmtId="0" fontId="3" fillId="0" borderId="0" xfId="26" applyFill="1" applyBorder="1" applyAlignment="1">
      <alignment horizontal="center"/>
    </xf>
    <xf numFmtId="0" fontId="39" fillId="0" borderId="0" xfId="0" applyFont="1"/>
    <xf numFmtId="0" fontId="39" fillId="0" borderId="0" xfId="0" applyFont="1" applyAlignment="1">
      <alignment horizontal="justify" readingOrder="1"/>
    </xf>
    <xf numFmtId="0" fontId="40" fillId="0" borderId="0" xfId="22" applyFont="1" applyFill="1" applyBorder="1" applyAlignment="1" applyProtection="1">
      <alignment horizontal="left" indent="1"/>
    </xf>
    <xf numFmtId="0" fontId="3" fillId="0" borderId="0" xfId="26" applyNumberFormat="1" applyFill="1" applyBorder="1"/>
    <xf numFmtId="0" fontId="3" fillId="0" borderId="0" xfId="26" applyFill="1" applyBorder="1" applyAlignment="1"/>
    <xf numFmtId="49" fontId="7" fillId="2" borderId="0" xfId="39" applyNumberFormat="1" applyFont="1" applyFill="1" applyBorder="1" applyAlignment="1">
      <alignment horizontal="left" vertical="center"/>
    </xf>
    <xf numFmtId="0" fontId="0" fillId="0" borderId="0" xfId="0" applyFill="1" applyBorder="1" applyAlignment="1">
      <alignment vertical="center"/>
    </xf>
    <xf numFmtId="0" fontId="41" fillId="0" borderId="0" xfId="0" applyFont="1" applyAlignment="1">
      <alignment horizontal="justify" readingOrder="1"/>
    </xf>
    <xf numFmtId="0" fontId="42" fillId="0" borderId="0" xfId="0" applyFont="1" applyAlignment="1">
      <alignment horizontal="justify" readingOrder="1"/>
    </xf>
    <xf numFmtId="0" fontId="38" fillId="0" borderId="0" xfId="0" applyFont="1"/>
    <xf numFmtId="0" fontId="43" fillId="0" borderId="0" xfId="22" applyFont="1" applyAlignment="1" applyProtection="1"/>
    <xf numFmtId="0" fontId="6" fillId="0" borderId="0" xfId="26" applyFont="1" applyFill="1" applyAlignment="1">
      <alignment horizontal="center" vertical="center"/>
    </xf>
    <xf numFmtId="0" fontId="44" fillId="3" borderId="7" xfId="0" applyFont="1" applyFill="1" applyBorder="1" applyAlignment="1">
      <alignment horizontal="center" vertical="center"/>
    </xf>
    <xf numFmtId="0" fontId="10" fillId="3" borderId="8" xfId="26" applyFont="1" applyFill="1" applyBorder="1" applyAlignment="1">
      <alignment horizontal="center" vertical="center"/>
    </xf>
    <xf numFmtId="0" fontId="10" fillId="3" borderId="9" xfId="26" applyFont="1" applyFill="1" applyBorder="1" applyAlignment="1">
      <alignment horizontal="center" vertical="center"/>
    </xf>
    <xf numFmtId="0" fontId="45" fillId="0" borderId="10" xfId="0" applyFont="1" applyBorder="1"/>
    <xf numFmtId="0" fontId="7" fillId="0" borderId="11" xfId="26" applyFont="1" applyFill="1" applyBorder="1"/>
    <xf numFmtId="0" fontId="7" fillId="0" borderId="12" xfId="26" applyFont="1" applyFill="1" applyBorder="1"/>
    <xf numFmtId="0" fontId="7" fillId="4" borderId="7" xfId="26" applyFont="1" applyFill="1" applyBorder="1" applyAlignment="1">
      <alignment horizontal="left" vertical="center" wrapText="1" indent="1"/>
    </xf>
    <xf numFmtId="0" fontId="7" fillId="4" borderId="13" xfId="26" applyFont="1" applyFill="1" applyBorder="1" applyAlignment="1">
      <alignment horizontal="left" vertical="center" wrapText="1" indent="1"/>
    </xf>
    <xf numFmtId="0" fontId="7" fillId="4" borderId="14" xfId="26" applyFont="1" applyFill="1" applyBorder="1" applyAlignment="1">
      <alignment horizontal="left" vertical="center" wrapText="1" indent="1"/>
    </xf>
    <xf numFmtId="0" fontId="7" fillId="4" borderId="15" xfId="26" applyFont="1" applyFill="1" applyBorder="1" applyAlignment="1">
      <alignment horizontal="left" vertical="center" wrapText="1" indent="1"/>
    </xf>
    <xf numFmtId="0" fontId="7" fillId="4" borderId="16" xfId="26" applyFont="1" applyFill="1" applyBorder="1" applyAlignment="1">
      <alignment horizontal="left" vertical="center" wrapText="1" indent="1"/>
    </xf>
    <xf numFmtId="0" fontId="7" fillId="4" borderId="17" xfId="26" applyFont="1" applyFill="1" applyBorder="1" applyAlignment="1">
      <alignment horizontal="left" vertical="center" wrapText="1" indent="1"/>
    </xf>
    <xf numFmtId="9" fontId="7" fillId="0" borderId="0" xfId="0" applyNumberFormat="1" applyFont="1" applyFill="1" applyBorder="1" applyAlignment="1">
      <alignment vertical="center"/>
    </xf>
    <xf numFmtId="0" fontId="3" fillId="0" borderId="6" xfId="26" applyBorder="1"/>
    <xf numFmtId="0" fontId="3" fillId="0" borderId="6" xfId="26" applyFont="1" applyFill="1" applyBorder="1"/>
    <xf numFmtId="0" fontId="3" fillId="0" borderId="0" xfId="26" applyFont="1"/>
    <xf numFmtId="165" fontId="16" fillId="0" borderId="0" xfId="26" applyNumberFormat="1" applyFont="1" applyFill="1" applyBorder="1" applyAlignment="1">
      <alignment horizontal="left" vertical="center"/>
    </xf>
    <xf numFmtId="0" fontId="17" fillId="0" borderId="0" xfId="26" applyFont="1" applyFill="1" applyBorder="1" applyAlignment="1">
      <alignment horizontal="centerContinuous" vertical="center" shrinkToFit="1"/>
    </xf>
    <xf numFmtId="165" fontId="16" fillId="0" borderId="0" xfId="26" applyNumberFormat="1" applyFont="1" applyFill="1" applyBorder="1" applyAlignment="1">
      <alignment horizontal="centerContinuous" vertical="center" shrinkToFit="1"/>
    </xf>
    <xf numFmtId="0" fontId="18" fillId="0" borderId="0" xfId="26" applyFont="1" applyFill="1" applyBorder="1" applyAlignment="1">
      <alignment horizontal="centerContinuous" vertical="center" shrinkToFit="1"/>
    </xf>
    <xf numFmtId="0" fontId="3" fillId="0" borderId="0" xfId="26" applyFont="1" applyBorder="1"/>
    <xf numFmtId="0" fontId="15" fillId="0" borderId="0" xfId="26" applyFont="1" applyBorder="1"/>
    <xf numFmtId="0" fontId="6" fillId="0" borderId="0" xfId="26" applyFont="1" applyFill="1" applyBorder="1" applyAlignment="1">
      <alignment vertical="top"/>
    </xf>
    <xf numFmtId="0" fontId="3" fillId="0" borderId="0" xfId="26" applyFont="1" applyFill="1" applyBorder="1" applyAlignment="1">
      <alignment vertical="top"/>
    </xf>
    <xf numFmtId="165" fontId="3" fillId="0" borderId="0" xfId="26" applyNumberFormat="1" applyFont="1" applyFill="1" applyBorder="1" applyAlignment="1">
      <alignment horizontal="left" wrapText="1"/>
    </xf>
    <xf numFmtId="0" fontId="20" fillId="0" borderId="0" xfId="26" applyFont="1" applyFill="1" applyBorder="1" applyAlignment="1">
      <alignment horizontal="left" wrapText="1"/>
    </xf>
    <xf numFmtId="0" fontId="3" fillId="0" borderId="0" xfId="26" applyFont="1" applyBorder="1" applyAlignment="1"/>
    <xf numFmtId="14" fontId="3" fillId="0" borderId="0" xfId="26" applyNumberFormat="1" applyFont="1" applyFill="1" applyBorder="1" applyAlignment="1">
      <alignment horizontal="left" wrapText="1"/>
    </xf>
    <xf numFmtId="0" fontId="3" fillId="0" borderId="0" xfId="26" applyFont="1" applyFill="1" applyBorder="1" applyAlignment="1">
      <alignment wrapText="1"/>
    </xf>
    <xf numFmtId="0" fontId="21" fillId="2" borderId="0" xfId="26" applyFont="1" applyFill="1" applyBorder="1"/>
    <xf numFmtId="0" fontId="21" fillId="0" borderId="0" xfId="26" applyFont="1" applyFill="1" applyBorder="1" applyAlignment="1">
      <alignment wrapText="1"/>
    </xf>
    <xf numFmtId="0" fontId="21" fillId="2" borderId="0" xfId="26" applyFont="1" applyFill="1"/>
    <xf numFmtId="0" fontId="1" fillId="0" borderId="0" xfId="26" applyFont="1" applyFill="1" applyBorder="1" applyAlignment="1"/>
    <xf numFmtId="0" fontId="1" fillId="0" borderId="0" xfId="26" applyFont="1" applyBorder="1" applyAlignment="1"/>
    <xf numFmtId="0" fontId="1" fillId="0" borderId="0" xfId="26" applyFont="1" applyFill="1" applyBorder="1" applyAlignment="1">
      <alignment horizontal="left" vertical="top"/>
    </xf>
    <xf numFmtId="0" fontId="3" fillId="0" borderId="0" xfId="26" applyFont="1" applyFill="1" applyBorder="1" applyAlignment="1">
      <alignment horizontal="left" vertical="top"/>
    </xf>
    <xf numFmtId="0" fontId="22" fillId="0" borderId="0" xfId="26" applyFont="1" applyBorder="1" applyAlignment="1">
      <alignment wrapText="1"/>
    </xf>
    <xf numFmtId="0" fontId="21" fillId="0" borderId="0" xfId="26" applyFont="1"/>
    <xf numFmtId="0" fontId="6" fillId="0" borderId="0" xfId="26" applyFont="1" applyBorder="1" applyAlignment="1">
      <alignment vertical="top"/>
    </xf>
    <xf numFmtId="0" fontId="3" fillId="0" borderId="0" xfId="26" applyFont="1" applyBorder="1" applyAlignment="1">
      <alignment vertical="top" wrapText="1"/>
    </xf>
    <xf numFmtId="0" fontId="3" fillId="0" borderId="0" xfId="26" applyFont="1" applyBorder="1" applyAlignment="1">
      <alignment horizontal="left" vertical="top" wrapText="1"/>
    </xf>
    <xf numFmtId="0" fontId="3" fillId="0" borderId="0" xfId="26" applyFont="1" applyBorder="1" applyAlignment="1">
      <alignment horizontal="left" vertical="top"/>
    </xf>
    <xf numFmtId="0" fontId="3" fillId="0" borderId="0" xfId="26" applyFont="1" applyBorder="1" applyAlignment="1">
      <alignment vertical="top"/>
    </xf>
    <xf numFmtId="0" fontId="22" fillId="0" borderId="0" xfId="26" applyFont="1" applyFill="1" applyBorder="1" applyAlignment="1">
      <alignment vertical="top"/>
    </xf>
    <xf numFmtId="0" fontId="3" fillId="0" borderId="0" xfId="26" applyFont="1" applyFill="1" applyBorder="1" applyAlignment="1">
      <alignment vertical="top" wrapText="1"/>
    </xf>
    <xf numFmtId="0" fontId="22" fillId="0" borderId="0" xfId="26" applyFont="1" applyFill="1" applyBorder="1" applyAlignment="1"/>
    <xf numFmtId="0" fontId="3" fillId="0" borderId="0" xfId="26" applyNumberFormat="1" applyFont="1" applyBorder="1" applyAlignment="1">
      <alignment horizontal="left" wrapText="1"/>
    </xf>
    <xf numFmtId="0" fontId="3" fillId="0" borderId="0" xfId="26" applyNumberFormat="1" applyFont="1" applyBorder="1" applyAlignment="1"/>
    <xf numFmtId="0" fontId="1" fillId="0" borderId="0" xfId="0" applyFont="1" applyFill="1" applyBorder="1"/>
    <xf numFmtId="0" fontId="46" fillId="0" borderId="19" xfId="0" applyFont="1" applyBorder="1" applyAlignment="1">
      <alignment horizontal="center" vertical="center" wrapText="1"/>
    </xf>
    <xf numFmtId="0" fontId="4" fillId="0" borderId="0" xfId="0" applyFont="1" applyFill="1" applyBorder="1" applyAlignment="1">
      <alignment horizontal="right" vertical="center"/>
    </xf>
    <xf numFmtId="0" fontId="1" fillId="0" borderId="0" xfId="35" applyFont="1" applyFill="1"/>
    <xf numFmtId="179" fontId="1" fillId="0" borderId="0" xfId="35" applyNumberFormat="1" applyFont="1" applyFill="1"/>
    <xf numFmtId="0" fontId="38" fillId="0" borderId="0" xfId="35" applyFill="1" applyAlignment="1">
      <alignment horizontal="left" vertical="center" wrapText="1"/>
    </xf>
    <xf numFmtId="0" fontId="5" fillId="0" borderId="0" xfId="35" applyFont="1" applyFill="1" applyAlignment="1">
      <alignment horizontal="left" vertical="center" wrapText="1"/>
    </xf>
    <xf numFmtId="0" fontId="4" fillId="0" borderId="0" xfId="35" applyFont="1" applyFill="1" applyAlignment="1">
      <alignment horizontal="right" vertical="center"/>
    </xf>
    <xf numFmtId="0" fontId="4" fillId="0" borderId="20" xfId="35" applyNumberFormat="1" applyFont="1" applyFill="1" applyBorder="1" applyAlignment="1">
      <alignment horizontal="left" vertical="center"/>
    </xf>
    <xf numFmtId="164" fontId="1" fillId="0" borderId="21" xfId="35" applyNumberFormat="1" applyFont="1" applyFill="1" applyBorder="1" applyAlignment="1">
      <alignment horizontal="right"/>
    </xf>
    <xf numFmtId="164" fontId="1" fillId="0" borderId="0" xfId="35" applyNumberFormat="1" applyFont="1" applyFill="1" applyBorder="1" applyAlignment="1">
      <alignment horizontal="right"/>
    </xf>
    <xf numFmtId="164" fontId="1" fillId="0" borderId="4" xfId="35" applyNumberFormat="1" applyFont="1" applyFill="1" applyBorder="1" applyAlignment="1">
      <alignment horizontal="right"/>
    </xf>
    <xf numFmtId="164" fontId="1" fillId="0" borderId="20" xfId="35" applyNumberFormat="1" applyFont="1" applyFill="1" applyBorder="1" applyAlignment="1">
      <alignment horizontal="right"/>
    </xf>
    <xf numFmtId="3" fontId="1" fillId="0" borderId="0" xfId="35" applyNumberFormat="1" applyFont="1" applyFill="1"/>
    <xf numFmtId="3" fontId="2" fillId="0" borderId="19" xfId="35" applyNumberFormat="1" applyFont="1" applyFill="1" applyBorder="1" applyAlignment="1">
      <alignment horizontal="center" vertical="center" wrapText="1"/>
    </xf>
    <xf numFmtId="3" fontId="2" fillId="0" borderId="22" xfId="35" applyNumberFormat="1" applyFont="1" applyFill="1" applyBorder="1" applyAlignment="1">
      <alignment horizontal="center" vertical="center" wrapText="1"/>
    </xf>
    <xf numFmtId="0" fontId="3" fillId="0" borderId="6" xfId="35" applyFont="1" applyFill="1" applyBorder="1" applyAlignment="1">
      <alignment horizontal="right" vertical="center"/>
    </xf>
    <xf numFmtId="0" fontId="1" fillId="0" borderId="6" xfId="35" applyFont="1" applyFill="1" applyBorder="1"/>
    <xf numFmtId="0" fontId="3" fillId="0" borderId="6" xfId="34" applyFont="1" applyFill="1" applyBorder="1" applyAlignment="1">
      <alignment horizontal="right" vertical="center"/>
    </xf>
    <xf numFmtId="0" fontId="37" fillId="0" borderId="0" xfId="22" applyAlignment="1" applyProtection="1">
      <alignment vertical="top" wrapText="1"/>
    </xf>
    <xf numFmtId="181" fontId="6" fillId="0" borderId="0" xfId="32" applyNumberFormat="1" applyFont="1" applyFill="1" applyBorder="1" applyAlignment="1">
      <alignment horizontal="center" vertical="center"/>
    </xf>
    <xf numFmtId="0" fontId="15" fillId="0" borderId="0" xfId="32" applyFont="1" applyBorder="1"/>
    <xf numFmtId="0" fontId="31" fillId="2" borderId="0" xfId="32" applyFont="1" applyFill="1" applyBorder="1" applyAlignment="1">
      <alignment horizontal="center" vertical="top"/>
    </xf>
    <xf numFmtId="181" fontId="9" fillId="2" borderId="0" xfId="32" applyNumberFormat="1" applyFont="1" applyFill="1" applyBorder="1" applyAlignment="1">
      <alignment horizontal="center" vertical="center"/>
    </xf>
    <xf numFmtId="181" fontId="32" fillId="2" borderId="0" xfId="32" applyNumberFormat="1" applyFont="1" applyFill="1" applyBorder="1" applyAlignment="1">
      <alignment horizontal="left" vertical="center"/>
    </xf>
    <xf numFmtId="0" fontId="7" fillId="0" borderId="0" xfId="32" applyFont="1" applyBorder="1"/>
    <xf numFmtId="0" fontId="7" fillId="0" borderId="52" xfId="32" applyFont="1" applyBorder="1"/>
    <xf numFmtId="0" fontId="3" fillId="5" borderId="0" xfId="29" applyFill="1"/>
    <xf numFmtId="0" fontId="3" fillId="5" borderId="0" xfId="29" applyFill="1" applyBorder="1"/>
    <xf numFmtId="0" fontId="40" fillId="5" borderId="0" xfId="22" applyFont="1" applyFill="1" applyBorder="1" applyAlignment="1" applyProtection="1">
      <alignment horizontal="left" indent="1"/>
    </xf>
    <xf numFmtId="0" fontId="3" fillId="5" borderId="0" xfId="29" applyFont="1" applyFill="1" applyBorder="1"/>
    <xf numFmtId="0" fontId="3" fillId="5" borderId="0" xfId="29" applyFill="1" applyBorder="1" applyAlignment="1">
      <alignment horizontal="center"/>
    </xf>
    <xf numFmtId="0" fontId="6" fillId="5" borderId="0" xfId="29" applyFont="1" applyFill="1" applyBorder="1"/>
    <xf numFmtId="0" fontId="9" fillId="5" borderId="0" xfId="29" applyFont="1" applyFill="1" applyBorder="1" applyAlignment="1">
      <alignment horizontal="left"/>
    </xf>
    <xf numFmtId="0" fontId="8" fillId="5" borderId="0" xfId="29" applyFont="1" applyFill="1" applyBorder="1" applyAlignment="1">
      <alignment horizontal="left"/>
    </xf>
    <xf numFmtId="0" fontId="7" fillId="5" borderId="0" xfId="29" applyFont="1" applyFill="1" applyBorder="1"/>
    <xf numFmtId="14" fontId="1" fillId="5" borderId="0" xfId="28" applyNumberFormat="1" applyFont="1" applyFill="1" applyBorder="1" applyAlignment="1">
      <alignment horizontal="right"/>
    </xf>
    <xf numFmtId="0" fontId="3" fillId="5" borderId="0" xfId="29" applyFont="1" applyFill="1" applyBorder="1" applyAlignment="1">
      <alignment horizontal="right" vertical="center"/>
    </xf>
    <xf numFmtId="0" fontId="46" fillId="5" borderId="6" xfId="28" applyFont="1" applyFill="1" applyBorder="1" applyAlignment="1">
      <alignment horizontal="right" vertical="center"/>
    </xf>
    <xf numFmtId="0" fontId="3" fillId="5" borderId="6" xfId="29" applyFont="1" applyFill="1" applyBorder="1" applyAlignment="1">
      <alignment horizontal="right" vertical="center"/>
    </xf>
    <xf numFmtId="0" fontId="7" fillId="5" borderId="6" xfId="29" applyFont="1" applyFill="1" applyBorder="1"/>
    <xf numFmtId="0" fontId="3" fillId="0" borderId="6" xfId="37" applyFont="1" applyBorder="1" applyAlignment="1">
      <alignment horizontal="right" vertical="center"/>
    </xf>
    <xf numFmtId="0" fontId="7" fillId="0" borderId="6" xfId="37" applyFont="1" applyBorder="1"/>
    <xf numFmtId="0" fontId="7" fillId="0" borderId="0" xfId="37" applyFont="1" applyBorder="1"/>
    <xf numFmtId="0" fontId="7" fillId="0" borderId="0" xfId="37" applyFont="1" applyBorder="1" applyAlignment="1">
      <alignment horizontal="left"/>
    </xf>
    <xf numFmtId="0" fontId="7" fillId="0" borderId="0" xfId="41" applyFont="1" applyBorder="1" applyAlignment="1">
      <alignment horizontal="left"/>
    </xf>
    <xf numFmtId="0" fontId="7" fillId="0" borderId="0" xfId="41" applyFont="1" applyAlignment="1">
      <alignment horizontal="left"/>
    </xf>
    <xf numFmtId="0" fontId="9" fillId="0" borderId="0" xfId="41" applyFont="1" applyFill="1" applyAlignment="1"/>
    <xf numFmtId="0" fontId="3" fillId="0" borderId="0" xfId="40" applyFont="1" applyAlignment="1"/>
    <xf numFmtId="0" fontId="6" fillId="0" borderId="0" xfId="40" applyFont="1" applyAlignment="1">
      <alignment horizontal="left"/>
    </xf>
    <xf numFmtId="0" fontId="6" fillId="0" borderId="0" xfId="40" applyFont="1" applyAlignment="1">
      <alignment horizontal="right"/>
    </xf>
    <xf numFmtId="0" fontId="3" fillId="0" borderId="0" xfId="37" applyFont="1" applyFill="1" applyBorder="1" applyAlignment="1">
      <alignment horizontal="left"/>
    </xf>
    <xf numFmtId="0" fontId="6" fillId="0" borderId="0" xfId="40" applyFont="1" applyFill="1" applyAlignment="1">
      <alignment horizontal="left"/>
    </xf>
    <xf numFmtId="0" fontId="3" fillId="0" borderId="0" xfId="40" applyFont="1" applyFill="1" applyBorder="1" applyAlignment="1">
      <alignment horizontal="left"/>
    </xf>
    <xf numFmtId="0" fontId="13" fillId="0" borderId="0" xfId="40" applyFont="1" applyFill="1" applyBorder="1" applyAlignment="1">
      <alignment horizontal="right"/>
    </xf>
    <xf numFmtId="0" fontId="3" fillId="0" borderId="0" xfId="40" applyFont="1" applyBorder="1" applyAlignment="1">
      <alignment horizontal="left"/>
    </xf>
    <xf numFmtId="0" fontId="3" fillId="0" borderId="0" xfId="40" applyFont="1" applyBorder="1" applyAlignment="1"/>
    <xf numFmtId="0" fontId="3" fillId="0" borderId="0" xfId="37" applyFont="1" applyBorder="1" applyAlignment="1">
      <alignment horizontal="left"/>
    </xf>
    <xf numFmtId="0" fontId="20" fillId="0" borderId="0" xfId="40" applyFont="1" applyBorder="1" applyAlignment="1"/>
    <xf numFmtId="49" fontId="3" fillId="0" borderId="0" xfId="40" applyNumberFormat="1" applyFont="1" applyBorder="1" applyAlignment="1">
      <alignment horizontal="left"/>
    </xf>
    <xf numFmtId="0" fontId="3" fillId="0" borderId="0" xfId="40" applyFont="1" applyBorder="1" applyAlignment="1">
      <alignment horizontal="center"/>
    </xf>
    <xf numFmtId="0" fontId="3" fillId="0" borderId="0" xfId="40" applyFont="1" applyBorder="1"/>
    <xf numFmtId="0" fontId="20" fillId="0" borderId="0" xfId="40" applyFont="1" applyBorder="1" applyAlignment="1">
      <alignment horizontal="left"/>
    </xf>
    <xf numFmtId="0" fontId="3" fillId="0" borderId="0" xfId="40" applyFont="1" applyBorder="1" applyAlignment="1">
      <alignment horizontal="center" wrapText="1"/>
    </xf>
    <xf numFmtId="0" fontId="3" fillId="0" borderId="0" xfId="40" applyFont="1" applyBorder="1" applyAlignment="1">
      <alignment horizontal="left" wrapText="1"/>
    </xf>
    <xf numFmtId="0" fontId="20" fillId="0" borderId="0" xfId="40" applyFont="1" applyBorder="1" applyAlignment="1">
      <alignment wrapText="1"/>
    </xf>
    <xf numFmtId="0" fontId="7" fillId="0" borderId="0" xfId="40" applyFont="1" applyBorder="1" applyAlignment="1">
      <alignment horizontal="center" wrapText="1"/>
    </xf>
    <xf numFmtId="0" fontId="7" fillId="0" borderId="0" xfId="40" applyFont="1" applyBorder="1" applyAlignment="1">
      <alignment horizontal="left" wrapText="1"/>
    </xf>
    <xf numFmtId="0" fontId="11" fillId="0" borderId="0" xfId="40" applyFont="1" applyBorder="1" applyAlignment="1">
      <alignment horizontal="left" wrapText="1"/>
    </xf>
    <xf numFmtId="0" fontId="34" fillId="0" borderId="0" xfId="20" applyFont="1" applyBorder="1" applyAlignment="1" applyProtection="1">
      <alignment horizontal="left" indent="10"/>
    </xf>
    <xf numFmtId="0" fontId="34" fillId="0" borderId="0" xfId="20" applyFont="1" applyBorder="1" applyAlignment="1" applyProtection="1">
      <alignment horizontal="left"/>
    </xf>
    <xf numFmtId="0" fontId="34" fillId="0" borderId="0" xfId="20" applyFont="1" applyAlignment="1" applyProtection="1">
      <alignment horizontal="left" indent="10"/>
    </xf>
    <xf numFmtId="0" fontId="7" fillId="0" borderId="0" xfId="41" applyFont="1" applyBorder="1" applyAlignment="1">
      <alignment horizontal="left" indent="10"/>
    </xf>
    <xf numFmtId="0" fontId="1" fillId="0" borderId="22" xfId="35" applyFont="1" applyFill="1" applyBorder="1" applyAlignment="1">
      <alignment horizontal="center" vertical="center" wrapText="1"/>
    </xf>
    <xf numFmtId="0" fontId="49" fillId="0" borderId="0" xfId="38" applyFont="1" applyAlignment="1">
      <alignment vertical="top"/>
    </xf>
    <xf numFmtId="0" fontId="38" fillId="0" borderId="0" xfId="38"/>
    <xf numFmtId="0" fontId="50" fillId="0" borderId="0" xfId="38" applyFont="1" applyAlignment="1">
      <alignment vertical="top"/>
    </xf>
    <xf numFmtId="164" fontId="1" fillId="0" borderId="18" xfId="35" applyNumberFormat="1" applyFont="1" applyFill="1" applyBorder="1" applyAlignment="1">
      <alignment horizontal="right"/>
    </xf>
    <xf numFmtId="164" fontId="1" fillId="0" borderId="24" xfId="35" applyNumberFormat="1" applyFont="1" applyFill="1" applyBorder="1" applyAlignment="1">
      <alignment horizontal="right"/>
    </xf>
    <xf numFmtId="0" fontId="0" fillId="0" borderId="0" xfId="0" applyFill="1"/>
    <xf numFmtId="0" fontId="0" fillId="0" borderId="0" xfId="0" applyBorder="1"/>
    <xf numFmtId="0" fontId="0" fillId="0" borderId="0" xfId="0" applyFill="1" applyBorder="1"/>
    <xf numFmtId="0" fontId="46" fillId="0" borderId="0" xfId="0" applyFont="1"/>
    <xf numFmtId="0" fontId="46" fillId="0" borderId="0" xfId="0" applyFont="1" applyAlignment="1">
      <alignment horizontal="left"/>
    </xf>
    <xf numFmtId="0" fontId="46" fillId="0" borderId="0" xfId="0" applyFont="1" applyAlignment="1">
      <alignment horizontal="center"/>
    </xf>
    <xf numFmtId="183" fontId="52" fillId="7" borderId="56" xfId="0" applyNumberFormat="1" applyFont="1" applyFill="1" applyBorder="1" applyAlignment="1">
      <alignment horizontal="right" vertical="center"/>
    </xf>
    <xf numFmtId="4" fontId="52" fillId="7" borderId="56" xfId="0" applyNumberFormat="1" applyFont="1" applyFill="1" applyBorder="1" applyAlignment="1">
      <alignment horizontal="right" vertical="center"/>
    </xf>
    <xf numFmtId="4" fontId="52" fillId="7" borderId="57" xfId="0" applyNumberFormat="1" applyFont="1" applyFill="1" applyBorder="1" applyAlignment="1">
      <alignment horizontal="right" vertical="center"/>
    </xf>
    <xf numFmtId="0" fontId="52" fillId="7" borderId="57" xfId="0" applyFont="1" applyFill="1" applyBorder="1" applyAlignment="1">
      <alignment horizontal="right" vertical="center"/>
    </xf>
    <xf numFmtId="0" fontId="52" fillId="7" borderId="56" xfId="0" applyFont="1" applyFill="1" applyBorder="1" applyAlignment="1">
      <alignment horizontal="right" vertical="center"/>
    </xf>
    <xf numFmtId="0" fontId="0" fillId="0" borderId="0" xfId="0"/>
    <xf numFmtId="0" fontId="54" fillId="8" borderId="58" xfId="0" applyFont="1" applyFill="1" applyBorder="1" applyAlignment="1">
      <alignment horizontal="left" vertical="center" wrapText="1"/>
    </xf>
    <xf numFmtId="178" fontId="53" fillId="7" borderId="58" xfId="0" applyNumberFormat="1" applyFont="1" applyFill="1" applyBorder="1" applyAlignment="1">
      <alignment horizontal="right" vertical="center" wrapText="1"/>
    </xf>
    <xf numFmtId="178" fontId="53" fillId="7" borderId="59" xfId="0" applyNumberFormat="1" applyFont="1" applyFill="1" applyBorder="1" applyAlignment="1">
      <alignment horizontal="right" vertical="center" wrapText="1"/>
    </xf>
    <xf numFmtId="0" fontId="50" fillId="0" borderId="0" xfId="0" applyFont="1" applyAlignment="1">
      <alignment vertical="top"/>
    </xf>
    <xf numFmtId="0" fontId="51" fillId="6" borderId="53" xfId="0" applyFont="1" applyFill="1" applyBorder="1" applyAlignment="1">
      <alignment horizontal="left" vertical="top"/>
    </xf>
    <xf numFmtId="0" fontId="51" fillId="6" borderId="54" xfId="0" applyFont="1" applyFill="1" applyBorder="1" applyAlignment="1">
      <alignment horizontal="left" vertical="top"/>
    </xf>
    <xf numFmtId="0" fontId="46" fillId="0" borderId="0" xfId="0" applyFont="1" applyAlignment="1">
      <alignment horizontal="center" vertical="center"/>
    </xf>
    <xf numFmtId="0" fontId="46" fillId="0" borderId="0" xfId="0" applyFont="1" applyBorder="1" applyAlignment="1">
      <alignment horizontal="left" vertical="center"/>
    </xf>
    <xf numFmtId="0" fontId="0" fillId="0" borderId="0" xfId="0" applyBorder="1" applyAlignment="1">
      <alignment horizontal="center" wrapText="1"/>
    </xf>
    <xf numFmtId="0" fontId="0" fillId="0" borderId="0" xfId="0" applyBorder="1" applyAlignment="1">
      <alignment wrapText="1"/>
    </xf>
    <xf numFmtId="0" fontId="0" fillId="0" borderId="0" xfId="0" applyBorder="1" applyAlignment="1">
      <alignment horizontal="center"/>
    </xf>
    <xf numFmtId="0" fontId="55" fillId="0" borderId="6" xfId="0" applyFont="1" applyFill="1" applyBorder="1" applyAlignment="1">
      <alignment horizontal="right" vertical="center"/>
    </xf>
    <xf numFmtId="0" fontId="46" fillId="0" borderId="60" xfId="0" applyFont="1" applyFill="1" applyBorder="1" applyAlignment="1">
      <alignment horizontal="center" vertical="center"/>
    </xf>
    <xf numFmtId="0" fontId="46" fillId="0" borderId="60" xfId="0" applyFont="1" applyFill="1" applyBorder="1" applyAlignment="1">
      <alignment horizontal="left" vertical="center"/>
    </xf>
    <xf numFmtId="0" fontId="0" fillId="0" borderId="60" xfId="0" applyFill="1" applyBorder="1" applyAlignment="1">
      <alignment horizontal="center" wrapText="1"/>
    </xf>
    <xf numFmtId="0" fontId="0" fillId="0" borderId="60" xfId="0" applyFill="1" applyBorder="1" applyAlignment="1">
      <alignment wrapText="1"/>
    </xf>
    <xf numFmtId="0" fontId="0" fillId="0" borderId="60" xfId="0" applyFill="1" applyBorder="1" applyAlignment="1">
      <alignment horizontal="center"/>
    </xf>
    <xf numFmtId="0" fontId="56" fillId="0" borderId="0" xfId="0" applyFont="1" applyBorder="1"/>
    <xf numFmtId="0" fontId="57" fillId="0" borderId="0" xfId="0" applyFont="1" applyFill="1" applyAlignment="1">
      <alignment horizontal="left" vertical="center"/>
    </xf>
    <xf numFmtId="0" fontId="57" fillId="0" borderId="0" xfId="0" applyFont="1" applyFill="1" applyBorder="1" applyAlignment="1">
      <alignment horizontal="left" vertical="center"/>
    </xf>
    <xf numFmtId="0" fontId="55" fillId="0" borderId="0" xfId="0" applyFont="1" applyBorder="1"/>
    <xf numFmtId="0" fontId="55" fillId="0" borderId="0" xfId="0" applyFont="1"/>
    <xf numFmtId="0" fontId="46"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0" fillId="0" borderId="0" xfId="0"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center"/>
    </xf>
    <xf numFmtId="0" fontId="47" fillId="9" borderId="32" xfId="0" applyFont="1" applyFill="1" applyBorder="1" applyAlignment="1">
      <alignment horizontal="left" vertical="center" indent="1"/>
    </xf>
    <xf numFmtId="0" fontId="47" fillId="9" borderId="32" xfId="0" applyFont="1" applyFill="1" applyBorder="1" applyAlignment="1">
      <alignment vertical="center"/>
    </xf>
    <xf numFmtId="0" fontId="47" fillId="9" borderId="33" xfId="0" applyFont="1" applyFill="1" applyBorder="1" applyAlignment="1">
      <alignment vertical="center"/>
    </xf>
    <xf numFmtId="0" fontId="1" fillId="0" borderId="26" xfId="0" applyFont="1" applyFill="1" applyBorder="1" applyAlignment="1">
      <alignment horizontal="center"/>
    </xf>
    <xf numFmtId="164" fontId="1" fillId="0" borderId="34" xfId="0" applyNumberFormat="1" applyFont="1" applyFill="1" applyBorder="1" applyAlignment="1">
      <alignment horizontal="left"/>
    </xf>
    <xf numFmtId="0" fontId="1" fillId="0" borderId="35" xfId="0" applyFont="1" applyFill="1" applyBorder="1" applyAlignment="1">
      <alignment horizontal="center"/>
    </xf>
    <xf numFmtId="164" fontId="1" fillId="0" borderId="36" xfId="0" applyNumberFormat="1" applyFont="1" applyFill="1" applyBorder="1" applyAlignment="1">
      <alignment horizontal="left"/>
    </xf>
    <xf numFmtId="0" fontId="1" fillId="9" borderId="35" xfId="0" applyFont="1" applyFill="1" applyBorder="1" applyAlignment="1">
      <alignment horizontal="center"/>
    </xf>
    <xf numFmtId="164" fontId="1" fillId="9" borderId="36" xfId="0" applyNumberFormat="1" applyFont="1" applyFill="1" applyBorder="1" applyAlignment="1">
      <alignment horizontal="left"/>
    </xf>
    <xf numFmtId="0" fontId="1" fillId="5" borderId="26" xfId="0" applyFont="1" applyFill="1" applyBorder="1" applyAlignment="1">
      <alignment horizontal="center"/>
    </xf>
    <xf numFmtId="164" fontId="1" fillId="5" borderId="34" xfId="0" applyNumberFormat="1" applyFont="1" applyFill="1" applyBorder="1" applyAlignment="1">
      <alignment horizontal="left"/>
    </xf>
    <xf numFmtId="0" fontId="1" fillId="5" borderId="35" xfId="0" applyFont="1" applyFill="1" applyBorder="1" applyAlignment="1">
      <alignment horizontal="center"/>
    </xf>
    <xf numFmtId="164" fontId="1" fillId="5" borderId="36" xfId="0" applyNumberFormat="1" applyFont="1" applyFill="1" applyBorder="1" applyAlignment="1">
      <alignment horizontal="left"/>
    </xf>
    <xf numFmtId="0" fontId="46" fillId="5" borderId="37" xfId="0" applyFont="1" applyFill="1" applyBorder="1" applyAlignment="1">
      <alignment horizontal="center" vertical="center" wrapText="1"/>
    </xf>
    <xf numFmtId="0" fontId="46" fillId="5" borderId="35" xfId="0" applyFont="1" applyFill="1" applyBorder="1" applyAlignment="1">
      <alignment horizontal="left" vertical="center" wrapText="1"/>
    </xf>
    <xf numFmtId="0" fontId="1" fillId="5" borderId="35" xfId="0" applyFont="1" applyFill="1" applyBorder="1" applyAlignment="1">
      <alignment horizontal="center" vertical="center"/>
    </xf>
    <xf numFmtId="164" fontId="1" fillId="5" borderId="36" xfId="0" applyNumberFormat="1" applyFont="1" applyFill="1" applyBorder="1" applyAlignment="1">
      <alignment horizontal="left" vertical="center"/>
    </xf>
    <xf numFmtId="0" fontId="46" fillId="5" borderId="2" xfId="0" applyFont="1" applyFill="1" applyBorder="1" applyAlignment="1">
      <alignment horizontal="center" vertical="center"/>
    </xf>
    <xf numFmtId="0" fontId="46" fillId="5" borderId="35" xfId="0" applyFont="1" applyFill="1" applyBorder="1" applyAlignment="1">
      <alignment horizontal="left" vertical="center"/>
    </xf>
    <xf numFmtId="0" fontId="58" fillId="0" borderId="20" xfId="0" applyNumberFormat="1" applyFont="1" applyFill="1" applyBorder="1" applyAlignment="1">
      <alignment horizontal="left" vertical="center"/>
    </xf>
    <xf numFmtId="0" fontId="46" fillId="0" borderId="20" xfId="0" applyFont="1" applyFill="1" applyBorder="1" applyAlignment="1">
      <alignment horizontal="left" vertical="center"/>
    </xf>
    <xf numFmtId="0" fontId="46" fillId="0" borderId="20" xfId="0" applyNumberFormat="1" applyFont="1" applyFill="1" applyBorder="1" applyAlignment="1">
      <alignment horizontal="left" vertical="center"/>
    </xf>
    <xf numFmtId="0" fontId="0" fillId="0" borderId="20" xfId="0" applyFill="1" applyBorder="1" applyAlignment="1">
      <alignment horizontal="center" wrapText="1"/>
    </xf>
    <xf numFmtId="0" fontId="58" fillId="0" borderId="20" xfId="0" applyFont="1" applyFill="1" applyBorder="1" applyAlignment="1">
      <alignment horizontal="right" vertical="center"/>
    </xf>
    <xf numFmtId="0" fontId="46" fillId="0" borderId="0" xfId="0" applyFont="1" applyAlignment="1">
      <alignment horizontal="left" vertical="center"/>
    </xf>
    <xf numFmtId="0" fontId="0" fillId="0" borderId="0" xfId="0" applyAlignment="1">
      <alignment horizontal="center" wrapText="1"/>
    </xf>
    <xf numFmtId="0" fontId="0" fillId="0" borderId="0" xfId="0" applyAlignment="1">
      <alignment wrapText="1"/>
    </xf>
    <xf numFmtId="0" fontId="0" fillId="0" borderId="0" xfId="0" applyAlignment="1">
      <alignment horizontal="center"/>
    </xf>
    <xf numFmtId="49" fontId="40" fillId="0" borderId="0" xfId="22" applyNumberFormat="1" applyFont="1" applyFill="1" applyBorder="1" applyAlignment="1" applyProtection="1">
      <alignment horizontal="left"/>
    </xf>
    <xf numFmtId="0" fontId="4" fillId="0" borderId="0" xfId="0" applyNumberFormat="1" applyFont="1" applyFill="1" applyBorder="1" applyAlignment="1">
      <alignment horizontal="left" vertical="center"/>
    </xf>
    <xf numFmtId="0" fontId="54" fillId="8" borderId="61" xfId="0" applyFont="1" applyFill="1" applyBorder="1" applyAlignment="1">
      <alignment horizontal="left" vertical="center" wrapText="1"/>
    </xf>
    <xf numFmtId="0" fontId="1" fillId="0" borderId="4" xfId="35" applyFont="1" applyFill="1" applyBorder="1" applyAlignment="1">
      <alignment horizontal="left" wrapText="1"/>
    </xf>
    <xf numFmtId="0" fontId="1" fillId="0" borderId="21" xfId="35" applyFont="1" applyFill="1" applyBorder="1" applyAlignment="1">
      <alignment horizontal="left" wrapText="1" indent="1"/>
    </xf>
    <xf numFmtId="0" fontId="1" fillId="0" borderId="21" xfId="35" applyFont="1" applyFill="1" applyBorder="1" applyAlignment="1">
      <alignment horizontal="left" wrapText="1" indent="2"/>
    </xf>
    <xf numFmtId="0" fontId="1" fillId="0" borderId="0" xfId="35" applyFont="1" applyFill="1" applyBorder="1"/>
    <xf numFmtId="0" fontId="1" fillId="0" borderId="41" xfId="0" applyFont="1" applyFill="1" applyBorder="1" applyAlignment="1">
      <alignment horizontal="left" wrapText="1"/>
    </xf>
    <xf numFmtId="0" fontId="0" fillId="0" borderId="0" xfId="0" applyAlignment="1">
      <alignment horizontal="right"/>
    </xf>
    <xf numFmtId="0" fontId="46" fillId="0" borderId="0" xfId="0" applyFont="1" applyFill="1"/>
    <xf numFmtId="0" fontId="52" fillId="0" borderId="0" xfId="0" applyFont="1" applyFill="1" applyBorder="1" applyAlignment="1">
      <alignment vertical="top" wrapText="1"/>
    </xf>
    <xf numFmtId="178" fontId="0" fillId="0" borderId="0" xfId="0" applyNumberFormat="1"/>
    <xf numFmtId="179" fontId="0" fillId="0" borderId="0" xfId="0" applyNumberFormat="1"/>
    <xf numFmtId="164" fontId="1" fillId="0" borderId="20" xfId="0" applyNumberFormat="1" applyFont="1" applyFill="1" applyBorder="1" applyAlignment="1">
      <alignment horizontal="right" wrapText="1"/>
    </xf>
    <xf numFmtId="164" fontId="1" fillId="0" borderId="20" xfId="0" applyNumberFormat="1" applyFont="1" applyFill="1" applyBorder="1" applyAlignment="1">
      <alignment horizontal="right"/>
    </xf>
    <xf numFmtId="180" fontId="1" fillId="0" borderId="20" xfId="0" applyNumberFormat="1" applyFont="1" applyFill="1" applyBorder="1" applyAlignment="1">
      <alignment horizontal="right"/>
    </xf>
    <xf numFmtId="164" fontId="1" fillId="0" borderId="0" xfId="0" applyNumberFormat="1" applyFont="1" applyFill="1" applyBorder="1" applyAlignment="1">
      <alignment horizontal="right" wrapText="1"/>
    </xf>
    <xf numFmtId="180" fontId="1" fillId="0" borderId="0" xfId="0" applyNumberFormat="1" applyFont="1" applyFill="1" applyBorder="1" applyAlignment="1">
      <alignment horizontal="right"/>
    </xf>
    <xf numFmtId="180" fontId="1" fillId="0" borderId="18" xfId="0" applyNumberFormat="1" applyFont="1" applyFill="1" applyBorder="1" applyAlignment="1">
      <alignment horizontal="right"/>
    </xf>
    <xf numFmtId="0" fontId="1" fillId="0" borderId="21" xfId="0" applyFont="1" applyFill="1" applyBorder="1" applyAlignment="1">
      <alignment horizontal="left" wrapText="1"/>
    </xf>
    <xf numFmtId="0" fontId="1" fillId="0" borderId="21" xfId="0" applyFont="1" applyFill="1" applyBorder="1" applyAlignment="1">
      <alignment horizontal="left" wrapText="1" indent="1"/>
    </xf>
    <xf numFmtId="0" fontId="1" fillId="0" borderId="24" xfId="0" applyFont="1" applyFill="1" applyBorder="1" applyAlignment="1">
      <alignment horizontal="left" wrapText="1" indent="1"/>
    </xf>
    <xf numFmtId="180" fontId="1" fillId="0" borderId="5" xfId="0" applyNumberFormat="1" applyFont="1" applyFill="1" applyBorder="1" applyAlignment="1">
      <alignment horizontal="right" wrapText="1"/>
    </xf>
    <xf numFmtId="180" fontId="1" fillId="0" borderId="38" xfId="0" applyNumberFormat="1" applyFont="1" applyFill="1" applyBorder="1" applyAlignment="1">
      <alignment horizontal="right" wrapText="1"/>
    </xf>
    <xf numFmtId="164" fontId="1" fillId="0" borderId="4" xfId="0" applyNumberFormat="1" applyFont="1" applyFill="1" applyBorder="1" applyAlignment="1">
      <alignment horizontal="right" wrapText="1"/>
    </xf>
    <xf numFmtId="164" fontId="1" fillId="0" borderId="21" xfId="0" applyNumberFormat="1" applyFont="1" applyFill="1" applyBorder="1" applyAlignment="1">
      <alignment horizontal="right" wrapText="1"/>
    </xf>
    <xf numFmtId="0" fontId="1" fillId="0" borderId="0" xfId="35" applyFont="1" applyFill="1" applyAlignment="1">
      <alignment horizontal="left" vertical="center"/>
    </xf>
    <xf numFmtId="0" fontId="4" fillId="0" borderId="0" xfId="35" applyFont="1" applyFill="1" applyBorder="1" applyAlignment="1">
      <alignment horizontal="right" vertical="center"/>
    </xf>
    <xf numFmtId="165" fontId="1" fillId="0" borderId="0" xfId="35" applyNumberFormat="1" applyFont="1" applyFill="1" applyAlignment="1">
      <alignment horizontal="left" vertical="center"/>
    </xf>
    <xf numFmtId="0" fontId="7" fillId="0" borderId="6" xfId="29" applyFont="1" applyFill="1" applyBorder="1"/>
    <xf numFmtId="0" fontId="3" fillId="0" borderId="6" xfId="29" applyFont="1" applyFill="1" applyBorder="1" applyAlignment="1">
      <alignment horizontal="right" vertical="center"/>
    </xf>
    <xf numFmtId="0" fontId="7" fillId="0" borderId="0" xfId="29" applyFont="1" applyFill="1" applyBorder="1"/>
    <xf numFmtId="0" fontId="3" fillId="0" borderId="0" xfId="29" applyFont="1" applyFill="1" applyBorder="1" applyAlignment="1">
      <alignment horizontal="right" vertical="center"/>
    </xf>
    <xf numFmtId="0" fontId="3" fillId="0" borderId="0" xfId="29" applyFill="1"/>
    <xf numFmtId="0" fontId="9" fillId="0" borderId="0" xfId="29" applyFont="1" applyFill="1" applyBorder="1" applyAlignment="1">
      <alignment horizontal="left"/>
    </xf>
    <xf numFmtId="0" fontId="46" fillId="0" borderId="6" xfId="27" applyFont="1" applyFill="1" applyBorder="1" applyAlignment="1">
      <alignment horizontal="right" vertical="center"/>
    </xf>
    <xf numFmtId="0" fontId="1" fillId="0" borderId="0" xfId="26" applyFont="1" applyFill="1" applyAlignment="1">
      <alignment horizontal="right"/>
    </xf>
    <xf numFmtId="0" fontId="7" fillId="0" borderId="0" xfId="26" applyFont="1" applyFill="1"/>
    <xf numFmtId="0" fontId="7" fillId="0" borderId="0" xfId="26" applyFont="1" applyFill="1" applyAlignment="1">
      <alignment horizontal="left"/>
    </xf>
    <xf numFmtId="0" fontId="10" fillId="0" borderId="0" xfId="26" applyFont="1" applyFill="1" applyBorder="1"/>
    <xf numFmtId="0" fontId="10" fillId="0" borderId="0" xfId="26" applyFont="1" applyFill="1"/>
    <xf numFmtId="0" fontId="37" fillId="0" borderId="0" xfId="22" applyAlignment="1" applyProtection="1"/>
    <xf numFmtId="0" fontId="60" fillId="0" borderId="0" xfId="26" applyFont="1" applyFill="1" applyBorder="1" applyAlignment="1"/>
    <xf numFmtId="0" fontId="37" fillId="0" borderId="0" xfId="22" applyFill="1" applyAlignment="1" applyProtection="1"/>
    <xf numFmtId="180" fontId="1" fillId="0" borderId="5" xfId="0" applyNumberFormat="1" applyFont="1" applyFill="1" applyBorder="1" applyAlignment="1">
      <alignment horizontal="right"/>
    </xf>
    <xf numFmtId="180" fontId="1" fillId="0" borderId="38" xfId="0" applyNumberFormat="1" applyFont="1" applyFill="1" applyBorder="1" applyAlignment="1">
      <alignment horizontal="right"/>
    </xf>
    <xf numFmtId="179" fontId="1" fillId="0" borderId="38" xfId="0" applyNumberFormat="1" applyFont="1" applyFill="1" applyBorder="1" applyAlignment="1">
      <alignment horizontal="right" wrapText="1"/>
    </xf>
    <xf numFmtId="164" fontId="1" fillId="0" borderId="18" xfId="0" applyNumberFormat="1" applyFont="1" applyFill="1" applyBorder="1" applyAlignment="1">
      <alignment horizontal="right" wrapText="1"/>
    </xf>
    <xf numFmtId="180" fontId="1" fillId="0" borderId="39" xfId="0" applyNumberFormat="1" applyFont="1" applyFill="1" applyBorder="1" applyAlignment="1">
      <alignment horizontal="right" wrapText="1"/>
    </xf>
    <xf numFmtId="164" fontId="1" fillId="0" borderId="18" xfId="0" applyNumberFormat="1" applyFont="1" applyFill="1" applyBorder="1" applyAlignment="1">
      <alignment horizontal="right"/>
    </xf>
    <xf numFmtId="179" fontId="1" fillId="0" borderId="39" xfId="0" applyNumberFormat="1" applyFont="1" applyFill="1" applyBorder="1" applyAlignment="1">
      <alignment horizontal="right" wrapText="1"/>
    </xf>
    <xf numFmtId="164" fontId="1" fillId="0" borderId="4" xfId="0" applyNumberFormat="1" applyFont="1" applyFill="1" applyBorder="1" applyAlignment="1">
      <alignment horizontal="right"/>
    </xf>
    <xf numFmtId="164" fontId="1" fillId="0" borderId="21" xfId="0" applyNumberFormat="1" applyFont="1" applyFill="1" applyBorder="1" applyAlignment="1">
      <alignment horizontal="right"/>
    </xf>
    <xf numFmtId="0" fontId="1" fillId="0" borderId="0" xfId="0" applyFont="1" applyFill="1" applyBorder="1" applyAlignment="1">
      <alignment horizontal="right"/>
    </xf>
    <xf numFmtId="0" fontId="1" fillId="0" borderId="38" xfId="0" applyFont="1" applyFill="1" applyBorder="1" applyAlignment="1">
      <alignment horizontal="right"/>
    </xf>
    <xf numFmtId="0" fontId="1" fillId="0" borderId="21" xfId="0" applyFont="1" applyFill="1" applyBorder="1" applyAlignment="1">
      <alignment horizontal="right"/>
    </xf>
    <xf numFmtId="164" fontId="1" fillId="0" borderId="24" xfId="0" applyNumberFormat="1" applyFont="1" applyFill="1" applyBorder="1" applyAlignment="1">
      <alignment horizontal="right" wrapText="1"/>
    </xf>
    <xf numFmtId="180" fontId="1" fillId="0" borderId="39" xfId="0" applyNumberFormat="1" applyFont="1" applyFill="1" applyBorder="1" applyAlignment="1">
      <alignment horizontal="right"/>
    </xf>
    <xf numFmtId="0" fontId="1" fillId="0" borderId="18" xfId="0" applyFont="1" applyFill="1" applyBorder="1" applyAlignment="1">
      <alignment horizontal="right"/>
    </xf>
    <xf numFmtId="0" fontId="3" fillId="0" borderId="0" xfId="26" applyFont="1" applyFill="1" applyBorder="1" applyAlignment="1">
      <alignment horizontal="left" wrapText="1"/>
    </xf>
    <xf numFmtId="0" fontId="13" fillId="0" borderId="0" xfId="44" applyFill="1" applyBorder="1" applyAlignment="1" applyProtection="1">
      <alignment wrapText="1"/>
    </xf>
    <xf numFmtId="0" fontId="13" fillId="0" borderId="0" xfId="44" applyAlignment="1" applyProtection="1">
      <alignment horizontal="right" readingOrder="1"/>
    </xf>
    <xf numFmtId="0" fontId="3" fillId="0" borderId="52" xfId="32" applyFont="1" applyBorder="1" applyAlignment="1">
      <alignment horizontal="right" vertical="center"/>
    </xf>
    <xf numFmtId="0" fontId="61" fillId="0" borderId="0" xfId="45"/>
    <xf numFmtId="0" fontId="6" fillId="0" borderId="23" xfId="32" applyFont="1" applyBorder="1" applyAlignment="1">
      <alignment horizontal="center" vertical="center"/>
    </xf>
    <xf numFmtId="0" fontId="3" fillId="0" borderId="0" xfId="32" applyFont="1" applyBorder="1" applyAlignment="1">
      <alignment horizontal="center" vertical="center"/>
    </xf>
    <xf numFmtId="0" fontId="3" fillId="0" borderId="0" xfId="32" applyFont="1" applyBorder="1"/>
    <xf numFmtId="0" fontId="1" fillId="2" borderId="0" xfId="32" applyFont="1" applyFill="1" applyBorder="1" applyAlignment="1">
      <alignment horizontal="right" vertical="center"/>
    </xf>
    <xf numFmtId="0" fontId="62" fillId="0" borderId="0" xfId="45" applyFont="1"/>
    <xf numFmtId="0" fontId="6" fillId="0" borderId="0" xfId="32" applyFont="1" applyBorder="1" applyAlignment="1">
      <alignment horizontal="center" vertical="center"/>
    </xf>
    <xf numFmtId="0" fontId="3" fillId="2" borderId="0" xfId="32" applyFont="1" applyFill="1" applyBorder="1" applyAlignment="1">
      <alignment horizontal="right"/>
    </xf>
    <xf numFmtId="0" fontId="63" fillId="0" borderId="0" xfId="32" applyFont="1" applyFill="1" applyBorder="1" applyAlignment="1">
      <alignment horizontal="center" vertical="top"/>
    </xf>
    <xf numFmtId="0" fontId="3" fillId="0" borderId="0" xfId="32" applyFont="1" applyFill="1" applyBorder="1"/>
    <xf numFmtId="0" fontId="36" fillId="0" borderId="0" xfId="46"/>
    <xf numFmtId="0" fontId="48" fillId="0" borderId="0" xfId="46" applyFont="1"/>
    <xf numFmtId="0" fontId="48" fillId="0" borderId="6" xfId="28" applyFont="1" applyFill="1" applyBorder="1" applyAlignment="1">
      <alignment horizontal="right" vertical="center"/>
    </xf>
    <xf numFmtId="14" fontId="7" fillId="0" borderId="0" xfId="28" applyNumberFormat="1" applyFont="1" applyFill="1" applyBorder="1" applyAlignment="1">
      <alignment horizontal="right"/>
    </xf>
    <xf numFmtId="0" fontId="44" fillId="0" borderId="0" xfId="0" applyFont="1" applyAlignment="1">
      <alignment vertical="center" readingOrder="1"/>
    </xf>
    <xf numFmtId="0" fontId="65" fillId="0" borderId="0" xfId="0" applyFont="1" applyAlignment="1">
      <alignment vertical="center" readingOrder="1"/>
    </xf>
    <xf numFmtId="0" fontId="45" fillId="0" borderId="0" xfId="0" applyFont="1" applyAlignment="1">
      <alignment vertical="center" readingOrder="1"/>
    </xf>
    <xf numFmtId="0" fontId="0" fillId="0" borderId="0" xfId="0" applyAlignment="1">
      <alignment vertical="top"/>
    </xf>
    <xf numFmtId="0" fontId="68" fillId="0" borderId="0" xfId="0" applyFont="1" applyAlignment="1">
      <alignment vertical="center" readingOrder="1"/>
    </xf>
    <xf numFmtId="165" fontId="15" fillId="0" borderId="6" xfId="26" applyNumberFormat="1" applyFont="1" applyFill="1" applyBorder="1" applyAlignment="1">
      <alignment horizontal="right" vertical="center"/>
    </xf>
    <xf numFmtId="0" fontId="3" fillId="0" borderId="0" xfId="26" applyAlignment="1">
      <alignment vertical="center"/>
    </xf>
    <xf numFmtId="0" fontId="1" fillId="0" borderId="0" xfId="26" applyFont="1" applyAlignment="1">
      <alignment horizontal="right" vertical="center"/>
    </xf>
    <xf numFmtId="49" fontId="9" fillId="12" borderId="0" xfId="47" applyNumberFormat="1" applyFont="1" applyFill="1" applyBorder="1" applyAlignment="1">
      <alignment horizontal="left" vertical="center"/>
    </xf>
    <xf numFmtId="0" fontId="3" fillId="12" borderId="0" xfId="26" applyFill="1" applyAlignment="1">
      <alignment horizontal="justify" vertical="center"/>
    </xf>
    <xf numFmtId="0" fontId="3" fillId="0" borderId="0" xfId="26" applyAlignment="1">
      <alignment horizontal="justify" vertical="center"/>
    </xf>
    <xf numFmtId="49" fontId="10" fillId="12" borderId="30" xfId="47" applyNumberFormat="1" applyFont="1" applyFill="1" applyBorder="1" applyAlignment="1">
      <alignment horizontal="left" vertical="center"/>
    </xf>
    <xf numFmtId="0" fontId="7" fillId="0" borderId="0" xfId="26" applyFont="1" applyBorder="1" applyAlignment="1">
      <alignment horizontal="justify" vertical="center"/>
    </xf>
    <xf numFmtId="49" fontId="10" fillId="12" borderId="30" xfId="47" applyNumberFormat="1" applyFont="1" applyFill="1" applyBorder="1" applyAlignment="1">
      <alignment horizontal="left" vertical="center" indent="1"/>
    </xf>
    <xf numFmtId="49" fontId="10" fillId="12" borderId="30" xfId="47" applyNumberFormat="1" applyFont="1" applyFill="1" applyBorder="1" applyAlignment="1">
      <alignment vertical="center"/>
    </xf>
    <xf numFmtId="0" fontId="7" fillId="0" borderId="0" xfId="26" quotePrefix="1" applyFont="1" applyBorder="1" applyAlignment="1">
      <alignment horizontal="justify" vertical="center"/>
    </xf>
    <xf numFmtId="49" fontId="10" fillId="12" borderId="31" xfId="47" applyNumberFormat="1" applyFont="1" applyFill="1" applyBorder="1" applyAlignment="1">
      <alignment horizontal="left" vertical="center" indent="1"/>
    </xf>
    <xf numFmtId="0" fontId="7" fillId="0" borderId="16" xfId="26" applyFont="1" applyBorder="1" applyAlignment="1">
      <alignment horizontal="justify" vertical="center"/>
    </xf>
    <xf numFmtId="0" fontId="7" fillId="0" borderId="0" xfId="26" applyFont="1" applyAlignment="1">
      <alignment horizontal="justify" vertical="center"/>
    </xf>
    <xf numFmtId="0" fontId="69" fillId="0" borderId="0" xfId="26" applyFont="1" applyBorder="1" applyAlignment="1">
      <alignment horizontal="justify" vertical="center"/>
    </xf>
    <xf numFmtId="49" fontId="7" fillId="12" borderId="30" xfId="47" applyNumberFormat="1" applyFont="1" applyFill="1" applyBorder="1" applyAlignment="1">
      <alignment horizontal="left" vertical="center"/>
    </xf>
    <xf numFmtId="49" fontId="7" fillId="12" borderId="30" xfId="47" applyNumberFormat="1" applyFont="1" applyFill="1" applyBorder="1" applyAlignment="1">
      <alignment vertical="top"/>
    </xf>
    <xf numFmtId="0" fontId="70" fillId="0" borderId="16" xfId="26" applyFont="1" applyBorder="1" applyAlignment="1">
      <alignment horizontal="justify" vertical="center"/>
    </xf>
    <xf numFmtId="0" fontId="26" fillId="0" borderId="0" xfId="46" applyFont="1" applyAlignment="1" applyProtection="1">
      <alignment horizontal="left" indent="10"/>
    </xf>
    <xf numFmtId="0" fontId="26" fillId="0" borderId="0" xfId="46" applyFont="1" applyAlignment="1" applyProtection="1">
      <alignment horizontal="center"/>
    </xf>
    <xf numFmtId="0" fontId="23" fillId="0" borderId="0" xfId="46" applyFont="1" applyFill="1" applyBorder="1" applyAlignment="1">
      <alignment horizontal="left" vertical="top" wrapText="1" indent="2"/>
    </xf>
    <xf numFmtId="0" fontId="23" fillId="0" borderId="0" xfId="46" applyFont="1" applyFill="1" applyAlignment="1">
      <alignment horizontal="left" vertical="top" wrapText="1" indent="2"/>
    </xf>
    <xf numFmtId="0" fontId="13" fillId="0" borderId="0" xfId="44" applyFont="1" applyFill="1" applyAlignment="1" applyProtection="1">
      <alignment horizontal="left" wrapText="1" indent="2"/>
    </xf>
    <xf numFmtId="0" fontId="13" fillId="0" borderId="0" xfId="44" applyFont="1" applyFill="1" applyAlignment="1" applyProtection="1">
      <alignment horizontal="left" indent="2"/>
    </xf>
    <xf numFmtId="0" fontId="26" fillId="0" borderId="0" xfId="46" applyFont="1" applyFill="1" applyAlignment="1" applyProtection="1">
      <alignment horizontal="left" indent="10"/>
    </xf>
    <xf numFmtId="0" fontId="13" fillId="0" borderId="0" xfId="44" applyFill="1" applyBorder="1" applyAlignment="1" applyProtection="1">
      <alignment horizontal="left" wrapText="1" indent="2"/>
    </xf>
    <xf numFmtId="0" fontId="26" fillId="0" borderId="0" xfId="46" applyFont="1" applyFill="1" applyAlignment="1" applyProtection="1">
      <alignment horizontal="center"/>
    </xf>
    <xf numFmtId="0" fontId="3" fillId="0" borderId="0" xfId="46" applyFont="1" applyFill="1" applyAlignment="1">
      <alignment horizontal="left"/>
    </xf>
    <xf numFmtId="0" fontId="3" fillId="0" borderId="0" xfId="46" applyFont="1" applyFill="1" applyBorder="1" applyAlignment="1">
      <alignment horizontal="left"/>
    </xf>
    <xf numFmtId="0" fontId="13" fillId="0" borderId="0" xfId="44" applyFill="1" applyAlignment="1" applyProtection="1">
      <alignment horizontal="left"/>
    </xf>
    <xf numFmtId="0" fontId="59" fillId="7" borderId="58" xfId="0" applyFont="1" applyFill="1" applyBorder="1" applyAlignment="1">
      <alignment horizontal="left" vertical="center" wrapText="1"/>
    </xf>
    <xf numFmtId="0" fontId="7" fillId="0" borderId="6" xfId="27" applyFont="1" applyBorder="1"/>
    <xf numFmtId="0" fontId="3" fillId="0" borderId="6" xfId="27" applyFont="1" applyBorder="1" applyAlignment="1">
      <alignment horizontal="right" vertical="center"/>
    </xf>
    <xf numFmtId="0" fontId="7" fillId="0" borderId="0" xfId="27" applyFont="1" applyBorder="1"/>
    <xf numFmtId="0" fontId="3" fillId="0" borderId="0" xfId="27" applyFont="1" applyBorder="1" applyAlignment="1">
      <alignment horizontal="right" vertical="center"/>
    </xf>
    <xf numFmtId="0" fontId="23" fillId="0" borderId="0" xfId="27" applyFont="1" applyBorder="1" applyAlignment="1" applyProtection="1">
      <alignment horizontal="left" indent="10"/>
    </xf>
    <xf numFmtId="0" fontId="3" fillId="0" borderId="0" xfId="27" applyFont="1" applyBorder="1" applyAlignment="1">
      <alignment horizontal="left"/>
    </xf>
    <xf numFmtId="0" fontId="3" fillId="0" borderId="0" xfId="27" applyBorder="1" applyAlignment="1">
      <alignment horizontal="left"/>
    </xf>
    <xf numFmtId="0" fontId="3" fillId="5" borderId="0" xfId="27" applyFont="1" applyFill="1" applyBorder="1" applyAlignment="1">
      <alignment horizontal="right"/>
    </xf>
    <xf numFmtId="0" fontId="3" fillId="0" borderId="0" xfId="27" applyFont="1" applyAlignment="1">
      <alignment horizontal="left" vertical="top" wrapText="1"/>
    </xf>
    <xf numFmtId="0" fontId="9" fillId="0" borderId="0" xfId="27" applyFont="1" applyBorder="1"/>
    <xf numFmtId="0" fontId="24" fillId="0" borderId="0" xfId="27" applyFont="1" applyBorder="1"/>
    <xf numFmtId="0" fontId="22" fillId="0" borderId="0" xfId="27" applyFont="1" applyBorder="1" applyAlignment="1">
      <alignment horizontal="left"/>
    </xf>
    <xf numFmtId="0" fontId="3" fillId="0" borderId="0" xfId="27" applyAlignment="1"/>
    <xf numFmtId="0" fontId="3" fillId="0" borderId="0" xfId="27" applyAlignment="1" applyProtection="1">
      <alignment horizontal="left" indent="3"/>
    </xf>
    <xf numFmtId="0" fontId="3" fillId="0" borderId="0" xfId="27" applyFont="1" applyBorder="1" applyAlignment="1">
      <alignment horizontal="left" vertical="top" wrapText="1"/>
    </xf>
    <xf numFmtId="0" fontId="6" fillId="0" borderId="0" xfId="27" applyFont="1" applyBorder="1" applyAlignment="1">
      <alignment horizontal="left" vertical="top" wrapText="1"/>
    </xf>
    <xf numFmtId="0" fontId="3" fillId="0" borderId="0" xfId="27" applyFont="1" applyFill="1" applyBorder="1" applyAlignment="1">
      <alignment horizontal="left"/>
    </xf>
    <xf numFmtId="0" fontId="22" fillId="0" borderId="0" xfId="27" applyFont="1" applyFill="1" applyBorder="1" applyAlignment="1">
      <alignment horizontal="left"/>
    </xf>
    <xf numFmtId="0" fontId="7" fillId="0" borderId="0" xfId="27" applyFont="1" applyFill="1" applyBorder="1" applyAlignment="1">
      <alignment horizontal="left"/>
    </xf>
    <xf numFmtId="0" fontId="7" fillId="0" borderId="0" xfId="27" applyFont="1" applyBorder="1" applyAlignment="1">
      <alignment horizontal="left"/>
    </xf>
    <xf numFmtId="0" fontId="46" fillId="0" borderId="0" xfId="0" applyFont="1" applyBorder="1"/>
    <xf numFmtId="0" fontId="46" fillId="0" borderId="0" xfId="0" applyFont="1" applyFill="1" applyBorder="1"/>
    <xf numFmtId="0" fontId="1" fillId="0" borderId="0" xfId="35" applyFont="1" applyFill="1" applyBorder="1" applyAlignment="1">
      <alignment wrapText="1"/>
    </xf>
    <xf numFmtId="0" fontId="53" fillId="0" borderId="0" xfId="0" applyFont="1" applyFill="1" applyBorder="1" applyAlignment="1">
      <alignment vertical="top" wrapText="1"/>
    </xf>
    <xf numFmtId="0" fontId="1" fillId="0" borderId="3" xfId="35" applyFont="1" applyFill="1" applyBorder="1" applyAlignment="1">
      <alignment horizontal="center" vertical="center" wrapText="1"/>
    </xf>
    <xf numFmtId="0" fontId="1" fillId="0" borderId="0" xfId="35" applyFont="1" applyFill="1" applyBorder="1" applyAlignment="1">
      <alignment horizontal="left" wrapText="1" indent="2"/>
    </xf>
    <xf numFmtId="3" fontId="2" fillId="0" borderId="40" xfId="35" applyNumberFormat="1" applyFont="1" applyFill="1" applyBorder="1" applyAlignment="1">
      <alignment horizontal="center" vertical="center" wrapText="1"/>
    </xf>
    <xf numFmtId="179" fontId="1" fillId="0" borderId="20" xfId="35" applyNumberFormat="1" applyFont="1" applyFill="1" applyBorder="1" applyAlignment="1">
      <alignment horizontal="right"/>
    </xf>
    <xf numFmtId="180" fontId="1" fillId="0" borderId="5" xfId="35" applyNumberFormat="1" applyFont="1" applyFill="1" applyBorder="1" applyAlignment="1">
      <alignment horizontal="right"/>
    </xf>
    <xf numFmtId="179" fontId="1" fillId="0" borderId="5" xfId="35" applyNumberFormat="1" applyFont="1" applyFill="1" applyBorder="1"/>
    <xf numFmtId="179" fontId="1" fillId="0" borderId="0" xfId="35" applyNumberFormat="1" applyFont="1" applyFill="1" applyBorder="1" applyAlignment="1">
      <alignment horizontal="right"/>
    </xf>
    <xf numFmtId="180" fontId="1" fillId="0" borderId="38" xfId="35" applyNumberFormat="1" applyFont="1" applyFill="1" applyBorder="1" applyAlignment="1">
      <alignment horizontal="right"/>
    </xf>
    <xf numFmtId="179" fontId="1" fillId="0" borderId="18" xfId="35" applyNumberFormat="1" applyFont="1" applyFill="1" applyBorder="1" applyAlignment="1">
      <alignment horizontal="right"/>
    </xf>
    <xf numFmtId="180" fontId="1" fillId="0" borderId="39" xfId="35" applyNumberFormat="1" applyFont="1" applyFill="1" applyBorder="1" applyAlignment="1">
      <alignment horizontal="right"/>
    </xf>
    <xf numFmtId="179" fontId="1" fillId="0" borderId="38" xfId="35" applyNumberFormat="1" applyFont="1" applyFill="1" applyBorder="1"/>
    <xf numFmtId="179" fontId="1" fillId="0" borderId="39" xfId="35" applyNumberFormat="1" applyFont="1" applyFill="1" applyBorder="1"/>
    <xf numFmtId="0" fontId="51" fillId="6" borderId="54" xfId="0" applyFont="1" applyFill="1" applyBorder="1" applyAlignment="1">
      <alignment horizontal="center" wrapText="1"/>
    </xf>
    <xf numFmtId="0" fontId="51" fillId="6" borderId="55" xfId="0" applyFont="1" applyFill="1" applyBorder="1" applyAlignment="1">
      <alignment horizontal="center" wrapText="1"/>
    </xf>
    <xf numFmtId="0" fontId="54" fillId="8" borderId="58" xfId="0" applyFont="1" applyFill="1" applyBorder="1" applyAlignment="1">
      <alignment horizontal="center" wrapText="1"/>
    </xf>
    <xf numFmtId="0" fontId="54" fillId="8" borderId="59" xfId="0" applyFont="1" applyFill="1" applyBorder="1" applyAlignment="1">
      <alignment horizontal="center" wrapText="1"/>
    </xf>
    <xf numFmtId="0" fontId="54" fillId="8" borderId="61" xfId="0" applyFont="1" applyFill="1" applyBorder="1" applyAlignment="1">
      <alignment horizontal="left" vertical="center" wrapText="1"/>
    </xf>
    <xf numFmtId="0" fontId="54" fillId="8" borderId="62" xfId="0" applyFont="1" applyFill="1" applyBorder="1" applyAlignment="1">
      <alignment horizontal="center" wrapText="1"/>
    </xf>
    <xf numFmtId="0" fontId="54" fillId="8" borderId="58" xfId="0" applyFont="1" applyFill="1" applyBorder="1" applyAlignment="1">
      <alignment horizontal="center" wrapText="1"/>
    </xf>
    <xf numFmtId="0" fontId="54" fillId="8" borderId="59" xfId="0" applyFont="1" applyFill="1" applyBorder="1" applyAlignment="1">
      <alignment horizontal="center" wrapText="1"/>
    </xf>
    <xf numFmtId="0" fontId="59" fillId="7" borderId="58" xfId="0" applyFont="1" applyFill="1" applyBorder="1" applyAlignment="1">
      <alignment horizontal="left" vertical="center" wrapText="1"/>
    </xf>
    <xf numFmtId="0" fontId="52" fillId="10" borderId="56" xfId="0" applyFont="1" applyFill="1" applyBorder="1" applyAlignment="1">
      <alignment horizontal="left" vertical="top" wrapText="1"/>
    </xf>
    <xf numFmtId="0" fontId="52" fillId="10" borderId="63" xfId="0" applyFont="1" applyFill="1" applyBorder="1" applyAlignment="1">
      <alignment horizontal="left" vertical="top" wrapText="1"/>
    </xf>
    <xf numFmtId="0" fontId="51" fillId="6" borderId="64" xfId="0" applyFont="1" applyFill="1" applyBorder="1" applyAlignment="1">
      <alignment horizontal="center" wrapText="1"/>
    </xf>
    <xf numFmtId="0" fontId="51" fillId="6" borderId="65" xfId="0" applyFont="1" applyFill="1" applyBorder="1" applyAlignment="1">
      <alignment horizontal="left" vertical="top" wrapText="1"/>
    </xf>
    <xf numFmtId="0" fontId="51" fillId="6" borderId="53" xfId="0" applyFont="1" applyFill="1" applyBorder="1" applyAlignment="1">
      <alignment horizontal="left" vertical="top" wrapText="1"/>
    </xf>
    <xf numFmtId="0" fontId="51" fillId="6" borderId="54" xfId="0" applyFont="1" applyFill="1" applyBorder="1" applyAlignment="1">
      <alignment horizontal="center" wrapText="1"/>
    </xf>
    <xf numFmtId="0" fontId="51" fillId="6" borderId="55" xfId="0" applyFont="1" applyFill="1" applyBorder="1" applyAlignment="1">
      <alignment horizontal="center" wrapText="1"/>
    </xf>
    <xf numFmtId="0" fontId="3" fillId="0" borderId="0" xfId="26" applyFont="1" applyFill="1" applyBorder="1" applyAlignment="1">
      <alignment horizontal="left" vertical="top" wrapText="1"/>
    </xf>
    <xf numFmtId="0" fontId="9" fillId="0" borderId="0" xfId="41" applyFont="1" applyFill="1" applyBorder="1" applyAlignment="1">
      <alignment horizontal="left"/>
    </xf>
    <xf numFmtId="0" fontId="3" fillId="0" borderId="0" xfId="26" applyFont="1" applyFill="1" applyBorder="1" applyAlignment="1">
      <alignment horizontal="left" wrapText="1"/>
    </xf>
    <xf numFmtId="0" fontId="0" fillId="0" borderId="0" xfId="0" applyAlignment="1">
      <alignment horizontal="left" wrapText="1"/>
    </xf>
    <xf numFmtId="0" fontId="13" fillId="0" borderId="0" xfId="44" applyFont="1" applyFill="1" applyBorder="1" applyAlignment="1" applyProtection="1">
      <alignment horizontal="left" vertical="top" wrapText="1"/>
    </xf>
    <xf numFmtId="0" fontId="3" fillId="0" borderId="0" xfId="41" applyFont="1" applyBorder="1" applyAlignment="1">
      <alignment horizontal="left"/>
    </xf>
    <xf numFmtId="0" fontId="3" fillId="0" borderId="0" xfId="26" applyAlignment="1">
      <alignment horizontal="left"/>
    </xf>
    <xf numFmtId="0" fontId="13" fillId="0" borderId="0" xfId="44" applyBorder="1" applyAlignment="1" applyProtection="1">
      <alignment horizontal="left" wrapText="1"/>
    </xf>
    <xf numFmtId="0" fontId="13" fillId="0" borderId="0" xfId="44" applyAlignment="1" applyProtection="1">
      <alignment horizontal="left" wrapText="1"/>
    </xf>
    <xf numFmtId="0" fontId="9" fillId="0" borderId="0" xfId="40" applyFont="1" applyAlignment="1">
      <alignment horizontal="left" wrapText="1"/>
    </xf>
    <xf numFmtId="0" fontId="5" fillId="0" borderId="0" xfId="0" applyFont="1" applyFill="1" applyAlignment="1">
      <alignment horizontal="left" wrapText="1"/>
    </xf>
    <xf numFmtId="0" fontId="1" fillId="0" borderId="3"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6" fillId="0" borderId="0" xfId="0" applyFont="1" applyFill="1" applyAlignment="1">
      <alignment horizontal="left" vertical="center" wrapText="1"/>
    </xf>
    <xf numFmtId="0" fontId="1" fillId="0" borderId="2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46" fillId="0" borderId="5" xfId="0" applyFont="1" applyBorder="1" applyAlignment="1">
      <alignment horizontal="center" vertical="center" wrapText="1"/>
    </xf>
    <xf numFmtId="0" fontId="46" fillId="0" borderId="39"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0"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46" fillId="0" borderId="3" xfId="0" applyFont="1" applyBorder="1" applyAlignment="1">
      <alignment horizontal="center" vertical="center" wrapText="1"/>
    </xf>
    <xf numFmtId="0" fontId="46" fillId="0" borderId="42" xfId="0" applyFont="1" applyBorder="1" applyAlignment="1">
      <alignment horizontal="center" vertical="center" wrapText="1"/>
    </xf>
    <xf numFmtId="0" fontId="0" fillId="0" borderId="0" xfId="0" applyAlignment="1">
      <alignment horizontal="left" vertical="center" wrapText="1"/>
    </xf>
    <xf numFmtId="182" fontId="4" fillId="0" borderId="0" xfId="0" applyNumberFormat="1" applyFont="1" applyFill="1" applyBorder="1" applyAlignment="1">
      <alignment horizontal="left"/>
    </xf>
    <xf numFmtId="0" fontId="4" fillId="0" borderId="0" xfId="0" applyNumberFormat="1" applyFont="1" applyFill="1" applyBorder="1" applyAlignment="1">
      <alignment horizontal="left" vertical="center"/>
    </xf>
    <xf numFmtId="182" fontId="4" fillId="0" borderId="0" xfId="0" applyNumberFormat="1" applyFont="1" applyFill="1" applyBorder="1" applyAlignment="1">
      <alignment horizontal="left" vertical="center"/>
    </xf>
    <xf numFmtId="0" fontId="6" fillId="0" borderId="0" xfId="35" applyFont="1" applyFill="1" applyAlignment="1">
      <alignment horizontal="left" vertical="center" wrapText="1"/>
    </xf>
    <xf numFmtId="0" fontId="1" fillId="0" borderId="22" xfId="35" applyFont="1" applyFill="1" applyBorder="1" applyAlignment="1">
      <alignment horizontal="left" vertical="center" wrapText="1"/>
    </xf>
    <xf numFmtId="0" fontId="1" fillId="0" borderId="40" xfId="35" applyFont="1" applyFill="1" applyBorder="1" applyAlignment="1">
      <alignment horizontal="left" vertical="center" wrapText="1"/>
    </xf>
    <xf numFmtId="0" fontId="1" fillId="0" borderId="43" xfId="35" applyFont="1" applyFill="1" applyBorder="1" applyAlignment="1">
      <alignment horizontal="left" vertical="center" wrapText="1"/>
    </xf>
    <xf numFmtId="0" fontId="1" fillId="0" borderId="4" xfId="35" applyFont="1" applyFill="1" applyBorder="1" applyAlignment="1">
      <alignment horizontal="center" vertical="center" wrapText="1"/>
    </xf>
    <xf numFmtId="0" fontId="1" fillId="0" borderId="40" xfId="35" applyFont="1" applyFill="1" applyBorder="1" applyAlignment="1">
      <alignment horizontal="center" vertical="center" wrapText="1"/>
    </xf>
    <xf numFmtId="0" fontId="1" fillId="0" borderId="43" xfId="35" applyFont="1" applyFill="1" applyBorder="1" applyAlignment="1">
      <alignment horizontal="center" vertical="center" wrapText="1"/>
    </xf>
    <xf numFmtId="0" fontId="1" fillId="0" borderId="3" xfId="35" applyFont="1" applyFill="1" applyBorder="1" applyAlignment="1">
      <alignment horizontal="center" vertical="center" wrapText="1"/>
    </xf>
    <xf numFmtId="0" fontId="1" fillId="0" borderId="21" xfId="35" applyFont="1" applyFill="1" applyBorder="1" applyAlignment="1">
      <alignment horizontal="center" vertical="center" wrapText="1"/>
    </xf>
    <xf numFmtId="0" fontId="38" fillId="0" borderId="21" xfId="35" applyFill="1" applyBorder="1" applyAlignment="1">
      <alignment horizontal="center" vertical="center" wrapText="1"/>
    </xf>
    <xf numFmtId="0" fontId="38" fillId="0" borderId="24" xfId="35" applyFill="1" applyBorder="1" applyAlignment="1">
      <alignment horizontal="center" vertical="center" wrapText="1"/>
    </xf>
    <xf numFmtId="0" fontId="1" fillId="0" borderId="42" xfId="35" applyFont="1" applyFill="1" applyBorder="1" applyAlignment="1">
      <alignment horizontal="center" vertical="center" wrapText="1"/>
    </xf>
    <xf numFmtId="0" fontId="1" fillId="0" borderId="5" xfId="35" applyFont="1" applyFill="1" applyBorder="1" applyAlignment="1">
      <alignment horizontal="center" vertical="center" wrapText="1"/>
    </xf>
    <xf numFmtId="0" fontId="1" fillId="0" borderId="39" xfId="35" applyFont="1" applyFill="1" applyBorder="1" applyAlignment="1">
      <alignment horizontal="center" vertical="center" wrapText="1"/>
    </xf>
    <xf numFmtId="0" fontId="1" fillId="0" borderId="38" xfId="35" applyFont="1" applyFill="1" applyBorder="1" applyAlignment="1">
      <alignment horizontal="center" vertical="center" wrapText="1"/>
    </xf>
    <xf numFmtId="0" fontId="43" fillId="0" borderId="0" xfId="22" applyFont="1" applyFill="1" applyBorder="1" applyAlignment="1" applyProtection="1">
      <alignment vertical="top" wrapText="1"/>
    </xf>
    <xf numFmtId="0" fontId="48" fillId="0" borderId="0" xfId="0" applyFont="1" applyAlignment="1">
      <alignment vertical="top" wrapText="1"/>
    </xf>
    <xf numFmtId="0" fontId="27" fillId="0" borderId="0" xfId="0" applyFont="1" applyAlignment="1">
      <alignment wrapText="1" readingOrder="1"/>
    </xf>
    <xf numFmtId="0" fontId="48" fillId="0" borderId="0" xfId="0" applyFont="1" applyAlignment="1">
      <alignment wrapText="1" readingOrder="1"/>
    </xf>
    <xf numFmtId="0" fontId="45" fillId="0" borderId="0" xfId="0" applyFont="1" applyAlignment="1">
      <alignment wrapText="1" readingOrder="1"/>
    </xf>
    <xf numFmtId="0" fontId="0" fillId="0" borderId="0" xfId="0" applyAlignment="1">
      <alignment wrapText="1"/>
    </xf>
    <xf numFmtId="0" fontId="7" fillId="0" borderId="0" xfId="29" applyFont="1" applyFill="1" applyBorder="1" applyAlignment="1">
      <alignment vertical="top" wrapText="1"/>
    </xf>
    <xf numFmtId="0" fontId="65" fillId="0" borderId="0" xfId="0" applyFont="1" applyAlignment="1">
      <alignment wrapText="1" readingOrder="1"/>
    </xf>
    <xf numFmtId="0" fontId="43" fillId="0" borderId="0" xfId="22" applyFont="1" applyAlignment="1" applyProtection="1">
      <alignment vertical="top" wrapText="1" readingOrder="1"/>
    </xf>
    <xf numFmtId="0" fontId="45" fillId="4" borderId="8" xfId="0" applyFont="1" applyFill="1" applyBorder="1" applyAlignment="1">
      <alignment horizontal="center" vertical="center" wrapText="1"/>
    </xf>
    <xf numFmtId="0" fontId="45" fillId="4" borderId="44" xfId="0" applyFont="1" applyFill="1" applyBorder="1" applyAlignment="1">
      <alignment horizontal="center" vertical="center" wrapText="1"/>
    </xf>
    <xf numFmtId="0" fontId="7" fillId="4" borderId="45" xfId="26" applyFont="1" applyFill="1" applyBorder="1" applyAlignment="1">
      <alignment horizontal="left" vertical="center" wrapText="1" indent="1"/>
    </xf>
    <xf numFmtId="0" fontId="44" fillId="11" borderId="46" xfId="0" applyFont="1" applyFill="1" applyBorder="1" applyAlignment="1">
      <alignment horizontal="center" vertical="center"/>
    </xf>
    <xf numFmtId="0" fontId="44" fillId="11" borderId="47" xfId="0" applyFont="1" applyFill="1" applyBorder="1" applyAlignment="1">
      <alignment horizontal="center" vertical="center"/>
    </xf>
    <xf numFmtId="0" fontId="44" fillId="11" borderId="48" xfId="0" applyFont="1" applyFill="1" applyBorder="1" applyAlignment="1">
      <alignment horizontal="center" vertical="center"/>
    </xf>
    <xf numFmtId="0" fontId="45" fillId="4" borderId="49" xfId="0" applyFont="1" applyFill="1" applyBorder="1" applyAlignment="1">
      <alignment horizontal="center" vertical="center" wrapText="1"/>
    </xf>
    <xf numFmtId="0" fontId="45" fillId="4" borderId="50" xfId="0" applyFont="1" applyFill="1" applyBorder="1" applyAlignment="1">
      <alignment horizontal="center" vertical="center" wrapText="1"/>
    </xf>
    <xf numFmtId="0" fontId="45" fillId="4" borderId="51" xfId="0" applyFont="1" applyFill="1" applyBorder="1" applyAlignment="1">
      <alignment horizontal="center" vertical="center" wrapText="1"/>
    </xf>
    <xf numFmtId="0" fontId="46" fillId="5" borderId="30" xfId="0" applyFont="1" applyFill="1" applyBorder="1" applyAlignment="1">
      <alignment horizontal="center" vertical="center" wrapText="1"/>
    </xf>
    <xf numFmtId="0" fontId="46" fillId="5" borderId="25" xfId="0" applyFont="1" applyFill="1" applyBorder="1" applyAlignment="1">
      <alignment horizontal="left" vertical="center" wrapText="1"/>
    </xf>
    <xf numFmtId="0" fontId="46" fillId="5" borderId="0" xfId="0" applyFont="1" applyFill="1" applyBorder="1" applyAlignment="1">
      <alignment horizontal="left" vertical="center" wrapText="1"/>
    </xf>
    <xf numFmtId="0" fontId="46" fillId="5" borderId="31" xfId="0" applyFont="1" applyFill="1" applyBorder="1" applyAlignment="1">
      <alignment horizontal="center" vertical="center" wrapText="1"/>
    </xf>
    <xf numFmtId="0" fontId="46" fillId="5" borderId="26" xfId="0" applyFont="1" applyFill="1" applyBorder="1" applyAlignment="1">
      <alignment horizontal="left" vertical="center" wrapText="1"/>
    </xf>
    <xf numFmtId="0" fontId="46" fillId="5" borderId="27" xfId="0" applyFont="1" applyFill="1" applyBorder="1" applyAlignment="1">
      <alignment horizontal="center" vertical="center" wrapText="1"/>
    </xf>
    <xf numFmtId="0" fontId="46" fillId="5" borderId="29" xfId="0" applyFont="1" applyFill="1" applyBorder="1" applyAlignment="1">
      <alignment horizontal="left" vertical="center" wrapText="1"/>
    </xf>
    <xf numFmtId="0" fontId="46" fillId="9" borderId="27" xfId="0" applyFont="1" applyFill="1" applyBorder="1" applyAlignment="1">
      <alignment horizontal="center" vertical="center" wrapText="1"/>
    </xf>
    <xf numFmtId="0" fontId="46" fillId="9" borderId="30" xfId="0" applyFont="1" applyFill="1" applyBorder="1" applyAlignment="1">
      <alignment horizontal="center" vertical="center" wrapText="1"/>
    </xf>
    <xf numFmtId="0" fontId="46" fillId="9" borderId="31" xfId="0" applyFont="1" applyFill="1" applyBorder="1" applyAlignment="1">
      <alignment horizontal="center" vertical="center" wrapText="1"/>
    </xf>
    <xf numFmtId="0" fontId="46" fillId="9" borderId="28" xfId="0" applyFont="1" applyFill="1" applyBorder="1" applyAlignment="1">
      <alignment horizontal="left" vertical="center" wrapText="1"/>
    </xf>
    <xf numFmtId="0" fontId="46" fillId="9" borderId="0" xfId="0" applyFont="1" applyFill="1" applyBorder="1" applyAlignment="1">
      <alignment horizontal="left" vertical="center" wrapText="1"/>
    </xf>
    <xf numFmtId="0" fontId="46" fillId="9" borderId="16" xfId="0" applyFont="1" applyFill="1" applyBorder="1" applyAlignment="1">
      <alignment horizontal="left" vertical="center" wrapText="1"/>
    </xf>
    <xf numFmtId="0" fontId="46" fillId="9" borderId="29" xfId="0" applyFont="1" applyFill="1" applyBorder="1" applyAlignment="1">
      <alignment horizontal="left" vertical="center" wrapText="1"/>
    </xf>
    <xf numFmtId="0" fontId="46" fillId="9" borderId="26" xfId="0" applyFont="1" applyFill="1" applyBorder="1" applyAlignment="1">
      <alignment horizontal="left" vertical="center" wrapText="1"/>
    </xf>
    <xf numFmtId="0" fontId="46" fillId="9" borderId="27" xfId="0" applyFont="1" applyFill="1" applyBorder="1" applyAlignment="1">
      <alignment horizontal="center" vertical="center"/>
    </xf>
    <xf numFmtId="0" fontId="46" fillId="9" borderId="30" xfId="0" applyFont="1" applyFill="1" applyBorder="1" applyAlignment="1">
      <alignment horizontal="center" vertical="center"/>
    </xf>
    <xf numFmtId="0" fontId="46" fillId="9" borderId="31" xfId="0" applyFont="1" applyFill="1" applyBorder="1" applyAlignment="1">
      <alignment horizontal="center" vertical="center"/>
    </xf>
    <xf numFmtId="0" fontId="46" fillId="9" borderId="25" xfId="0" applyFont="1" applyFill="1" applyBorder="1" applyAlignment="1">
      <alignment horizontal="left" vertical="center" wrapText="1"/>
    </xf>
    <xf numFmtId="0" fontId="46" fillId="5" borderId="28" xfId="0" applyFont="1" applyFill="1" applyBorder="1" applyAlignment="1">
      <alignment horizontal="left" vertical="center" wrapText="1"/>
    </xf>
    <xf numFmtId="0" fontId="46" fillId="5" borderId="16" xfId="0" applyFont="1" applyFill="1" applyBorder="1" applyAlignment="1">
      <alignment horizontal="left" vertical="center" wrapText="1"/>
    </xf>
    <xf numFmtId="0" fontId="46" fillId="5" borderId="28" xfId="0" applyFont="1" applyFill="1" applyBorder="1" applyAlignment="1">
      <alignment horizontal="center" vertical="center" wrapText="1"/>
    </xf>
    <xf numFmtId="0" fontId="46" fillId="5" borderId="16" xfId="0" applyFont="1" applyFill="1" applyBorder="1" applyAlignment="1">
      <alignment horizontal="center" wrapText="1"/>
    </xf>
    <xf numFmtId="0" fontId="46" fillId="5" borderId="26" xfId="0" applyFont="1" applyFill="1" applyBorder="1" applyAlignment="1">
      <alignment horizontal="left" wrapText="1"/>
    </xf>
    <xf numFmtId="0" fontId="46" fillId="5" borderId="16" xfId="0" applyFont="1" applyFill="1" applyBorder="1" applyAlignment="1">
      <alignment horizontal="center" vertical="center" wrapText="1"/>
    </xf>
    <xf numFmtId="0" fontId="43" fillId="5" borderId="0" xfId="22" applyFont="1" applyFill="1" applyAlignment="1" applyProtection="1">
      <alignment wrapText="1"/>
    </xf>
    <xf numFmtId="0" fontId="45" fillId="0" borderId="0" xfId="46" applyFont="1" applyAlignment="1">
      <alignment horizontal="justify" vertical="top" wrapText="1" readingOrder="1"/>
    </xf>
    <xf numFmtId="0" fontId="48" fillId="0" borderId="0" xfId="46" applyFont="1" applyAlignment="1">
      <alignment horizontal="justify" vertical="top" wrapText="1"/>
    </xf>
    <xf numFmtId="0" fontId="43" fillId="0" borderId="0" xfId="22" applyFont="1" applyAlignment="1" applyProtection="1">
      <alignment horizontal="justify" vertical="top" wrapText="1"/>
    </xf>
    <xf numFmtId="0" fontId="43" fillId="0" borderId="0" xfId="22" applyFont="1" applyFill="1" applyBorder="1" applyAlignment="1" applyProtection="1">
      <alignment horizontal="left" wrapText="1"/>
    </xf>
    <xf numFmtId="0" fontId="7" fillId="0" borderId="0" xfId="26" applyFont="1" applyFill="1" applyAlignment="1">
      <alignment horizontal="left" wrapText="1"/>
    </xf>
    <xf numFmtId="0" fontId="7" fillId="0" borderId="0" xfId="26" applyFont="1" applyFill="1" applyBorder="1" applyAlignment="1">
      <alignment horizontal="left" wrapText="1"/>
    </xf>
    <xf numFmtId="0" fontId="13" fillId="0" borderId="0" xfId="44" applyFill="1" applyBorder="1" applyAlignment="1" applyProtection="1">
      <alignment horizontal="left" wrapText="1"/>
    </xf>
    <xf numFmtId="0" fontId="13" fillId="0" borderId="0" xfId="44" applyFill="1" applyAlignment="1" applyProtection="1">
      <alignment horizontal="left" wrapText="1"/>
    </xf>
    <xf numFmtId="0" fontId="3" fillId="0" borderId="0" xfId="27" applyFont="1" applyFill="1" applyBorder="1" applyAlignment="1">
      <alignment horizontal="left" wrapText="1"/>
    </xf>
    <xf numFmtId="0" fontId="3" fillId="0" borderId="0" xfId="27" applyFill="1" applyAlignment="1">
      <alignment horizontal="left" wrapText="1"/>
    </xf>
    <xf numFmtId="0" fontId="3" fillId="0" borderId="0" xfId="27" applyFont="1" applyFill="1" applyAlignment="1">
      <alignment horizontal="left" wrapText="1"/>
    </xf>
    <xf numFmtId="0" fontId="13" fillId="0" borderId="0" xfId="44" applyFont="1" applyFill="1" applyAlignment="1" applyProtection="1">
      <alignment horizontal="left" wrapText="1" indent="2"/>
    </xf>
    <xf numFmtId="0" fontId="13" fillId="0" borderId="0" xfId="44" applyFill="1" applyBorder="1" applyAlignment="1" applyProtection="1">
      <alignment horizontal="left" vertical="top" wrapText="1" indent="2"/>
    </xf>
    <xf numFmtId="0" fontId="13" fillId="0" borderId="0" xfId="44" applyFill="1" applyAlignment="1" applyProtection="1">
      <alignment horizontal="left" vertical="top" wrapText="1" indent="2"/>
    </xf>
    <xf numFmtId="0" fontId="13" fillId="0" borderId="0" xfId="44" applyFont="1" applyFill="1" applyAlignment="1" applyProtection="1">
      <alignment horizontal="left" indent="2"/>
    </xf>
    <xf numFmtId="0" fontId="13" fillId="0" borderId="0" xfId="44" applyAlignment="1" applyProtection="1">
      <alignment wrapText="1"/>
    </xf>
    <xf numFmtId="0" fontId="36" fillId="0" borderId="0" xfId="46" applyAlignment="1">
      <alignment wrapText="1"/>
    </xf>
    <xf numFmtId="0" fontId="3" fillId="0" borderId="0" xfId="27" applyAlignment="1">
      <alignment wrapText="1"/>
    </xf>
    <xf numFmtId="0" fontId="3" fillId="0" borderId="0" xfId="27" applyFont="1" applyAlignment="1">
      <alignment horizontal="left" wrapText="1"/>
    </xf>
    <xf numFmtId="0" fontId="6" fillId="0" borderId="0" xfId="27" applyFont="1" applyAlignment="1">
      <alignment horizontal="left" wrapText="1"/>
    </xf>
    <xf numFmtId="0" fontId="3" fillId="0" borderId="0" xfId="27" applyAlignment="1">
      <alignment horizontal="left" wrapText="1"/>
    </xf>
    <xf numFmtId="0" fontId="3" fillId="0" borderId="0" xfId="27" applyAlignment="1">
      <alignment horizontal="left" vertical="top" wrapText="1"/>
    </xf>
    <xf numFmtId="0" fontId="13" fillId="0" borderId="0" xfId="44" applyFill="1" applyAlignment="1" applyProtection="1">
      <alignment horizontal="left" wrapText="1" indent="2"/>
    </xf>
  </cellXfs>
  <cellStyles count="49">
    <cellStyle name="0mitP" xfId="1"/>
    <cellStyle name="0ohneP" xfId="2"/>
    <cellStyle name="10mitP" xfId="3"/>
    <cellStyle name="1mitP" xfId="4"/>
    <cellStyle name="3mitP" xfId="5"/>
    <cellStyle name="3ohneP" xfId="6"/>
    <cellStyle name="4mitP" xfId="7"/>
    <cellStyle name="6mitP" xfId="8"/>
    <cellStyle name="6ohneP" xfId="9"/>
    <cellStyle name="7mitP" xfId="10"/>
    <cellStyle name="9mitP" xfId="11"/>
    <cellStyle name="9ohneP" xfId="12"/>
    <cellStyle name="Deźimal [0]" xfId="13"/>
    <cellStyle name="Euro" xfId="14"/>
    <cellStyle name="Hyperlink 2" xfId="15"/>
    <cellStyle name="Hyperlink 2 2" xfId="16"/>
    <cellStyle name="Hyperlink 3" xfId="17"/>
    <cellStyle name="Hyperlink 4" xfId="18"/>
    <cellStyle name="Hyperlink_Info-Seite" xfId="19"/>
    <cellStyle name="Hyperlink_Vorlage Infoseite" xfId="20"/>
    <cellStyle name="Hyperlũnk" xfId="21"/>
    <cellStyle name="Link" xfId="22" builtinId="8"/>
    <cellStyle name="Link 2" xfId="44"/>
    <cellStyle name="Link 3" xfId="48"/>
    <cellStyle name="nf2" xfId="23"/>
    <cellStyle name="Normal_040831_KapaBedarf-AA_Hochfahrlogik_A2LL_KT" xfId="24"/>
    <cellStyle name="Prozent 2" xfId="25"/>
    <cellStyle name="Standard" xfId="0" builtinId="0"/>
    <cellStyle name="Standard 2" xfId="26"/>
    <cellStyle name="Standard 2 2" xfId="27"/>
    <cellStyle name="Standard 2 2 2" xfId="28"/>
    <cellStyle name="Standard 2 2 3" xfId="46"/>
    <cellStyle name="Standard 2 3" xfId="29"/>
    <cellStyle name="Standard 2 4" xfId="30"/>
    <cellStyle name="Standard 2 5" xfId="45"/>
    <cellStyle name="Standard 3" xfId="31"/>
    <cellStyle name="Standard 3 2" xfId="32"/>
    <cellStyle name="Standard 4" xfId="33"/>
    <cellStyle name="Standard 4 2" xfId="34"/>
    <cellStyle name="Standard 5" xfId="35"/>
    <cellStyle name="Standard 5 2" xfId="36"/>
    <cellStyle name="Standard 6" xfId="37"/>
    <cellStyle name="Standard 7" xfId="38"/>
    <cellStyle name="Standard_Allgemeines_Glossar" xfId="39"/>
    <cellStyle name="Standard_Allgemeines_Glossar 2" xfId="47"/>
    <cellStyle name="Standard_qheftd" xfId="40"/>
    <cellStyle name="Standard_Vorlage Infoseite" xfId="41"/>
    <cellStyle name="Tsd" xfId="42"/>
    <cellStyle name="Währung [0] 2" xfId="43"/>
  </cellStyles>
  <dxfs count="0"/>
  <tableStyles count="0" defaultTableStyle="TableStyleMedium2" defaultPivotStyle="PivotStyleLight16"/>
  <colors>
    <mruColors>
      <color rgb="FFA7B8DB"/>
      <color rgb="FFDAE2F2"/>
      <color rgb="FF7A93C4"/>
      <color rgb="FF5371AD"/>
      <color rgb="FF3255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Drop" dropStyle="combo" dx="22" fmlaLink="STRG!$D$1" fmlaRange="STRG!$B$10:$B$24"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halt!A1"/></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haltsverzeichnis!A1"/></Relationships>
</file>

<file path=xl/drawings/_rels/drawing7.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333375</xdr:colOff>
      <xdr:row>0</xdr:row>
      <xdr:rowOff>390525</xdr:rowOff>
    </xdr:to>
    <xdr:pic>
      <xdr:nvPicPr>
        <xdr:cNvPr id="2" name="Picture 3"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142875</xdr:colOff>
      <xdr:row>0</xdr:row>
      <xdr:rowOff>381000</xdr:rowOff>
    </xdr:to>
    <xdr:pic>
      <xdr:nvPicPr>
        <xdr:cNvPr id="31797" name="BA-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546100</xdr:colOff>
      <xdr:row>2</xdr:row>
      <xdr:rowOff>0</xdr:rowOff>
    </xdr:from>
    <xdr:to>
      <xdr:col>10</xdr:col>
      <xdr:colOff>88900</xdr:colOff>
      <xdr:row>3</xdr:row>
      <xdr:rowOff>47625</xdr:rowOff>
    </xdr:to>
    <xdr:sp macro="" textlink="">
      <xdr:nvSpPr>
        <xdr:cNvPr id="5" name="Inhalt">
          <a:hlinkClick xmlns:r="http://schemas.openxmlformats.org/officeDocument/2006/relationships" r:id="rId2"/>
        </xdr:cNvPr>
        <xdr:cNvSpPr txBox="1"/>
      </xdr:nvSpPr>
      <xdr:spPr>
        <a:xfrm>
          <a:off x="7251700" y="609600"/>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twoCellAnchor>
    <xdr:from>
      <xdr:col>0</xdr:col>
      <xdr:colOff>590550</xdr:colOff>
      <xdr:row>2</xdr:row>
      <xdr:rowOff>85725</xdr:rowOff>
    </xdr:from>
    <xdr:to>
      <xdr:col>9</xdr:col>
      <xdr:colOff>304800</xdr:colOff>
      <xdr:row>31</xdr:row>
      <xdr:rowOff>85725</xdr:rowOff>
    </xdr:to>
    <xdr:grpSp>
      <xdr:nvGrpSpPr>
        <xdr:cNvPr id="31799" name="Group 4"/>
        <xdr:cNvGrpSpPr>
          <a:grpSpLocks noChangeAspect="1"/>
        </xdr:cNvGrpSpPr>
      </xdr:nvGrpSpPr>
      <xdr:grpSpPr bwMode="auto">
        <a:xfrm>
          <a:off x="590550" y="695325"/>
          <a:ext cx="7258050" cy="5172075"/>
          <a:chOff x="0" y="0"/>
          <a:chExt cx="954" cy="767"/>
        </a:xfrm>
      </xdr:grpSpPr>
      <xdr:sp macro="" textlink="">
        <xdr:nvSpPr>
          <xdr:cNvPr id="31803" name="AutoShape 3"/>
          <xdr:cNvSpPr>
            <a:spLocks noChangeAspect="1" noChangeArrowheads="1" noTextEdit="1"/>
          </xdr:cNvSpPr>
        </xdr:nvSpPr>
        <xdr:spPr bwMode="auto">
          <a:xfrm>
            <a:off x="0" y="0"/>
            <a:ext cx="954" cy="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10"/>
          <xdr:cNvSpPr>
            <a:spLocks noChangeArrowheads="1"/>
          </xdr:cNvSpPr>
        </xdr:nvSpPr>
        <xdr:spPr bwMode="auto">
          <a:xfrm>
            <a:off x="834" y="636"/>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9" name="Rectangle 11"/>
          <xdr:cNvSpPr>
            <a:spLocks noChangeArrowheads="1"/>
          </xdr:cNvSpPr>
        </xdr:nvSpPr>
        <xdr:spPr bwMode="auto">
          <a:xfrm>
            <a:off x="861" y="63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0,2 </a:t>
            </a:r>
          </a:p>
        </xdr:txBody>
      </xdr:sp>
      <xdr:sp macro="" textlink="">
        <xdr:nvSpPr>
          <xdr:cNvPr id="10" name="Rectangle 12"/>
          <xdr:cNvSpPr>
            <a:spLocks noChangeArrowheads="1"/>
          </xdr:cNvSpPr>
        </xdr:nvSpPr>
        <xdr:spPr bwMode="auto">
          <a:xfrm>
            <a:off x="811" y="653"/>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0,3 </a:t>
            </a:r>
          </a:p>
        </xdr:txBody>
      </xdr:sp>
      <xdr:sp macro="" textlink="">
        <xdr:nvSpPr>
          <xdr:cNvPr id="11" name="Rectangle 13"/>
          <xdr:cNvSpPr>
            <a:spLocks noChangeArrowheads="1"/>
          </xdr:cNvSpPr>
        </xdr:nvSpPr>
        <xdr:spPr bwMode="auto">
          <a:xfrm>
            <a:off x="834" y="653"/>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2" name="Rectangle 14"/>
          <xdr:cNvSpPr>
            <a:spLocks noChangeArrowheads="1"/>
          </xdr:cNvSpPr>
        </xdr:nvSpPr>
        <xdr:spPr bwMode="auto">
          <a:xfrm>
            <a:off x="861" y="653"/>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0,5 </a:t>
            </a:r>
          </a:p>
        </xdr:txBody>
      </xdr:sp>
      <xdr:sp macro="" textlink="">
        <xdr:nvSpPr>
          <xdr:cNvPr id="13" name="Rectangle 15"/>
          <xdr:cNvSpPr>
            <a:spLocks noChangeArrowheads="1"/>
          </xdr:cNvSpPr>
        </xdr:nvSpPr>
        <xdr:spPr bwMode="auto">
          <a:xfrm>
            <a:off x="811" y="670"/>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0,6 </a:t>
            </a:r>
          </a:p>
        </xdr:txBody>
      </xdr:sp>
      <xdr:sp macro="" textlink="">
        <xdr:nvSpPr>
          <xdr:cNvPr id="14" name="Rectangle 16"/>
          <xdr:cNvSpPr>
            <a:spLocks noChangeArrowheads="1"/>
          </xdr:cNvSpPr>
        </xdr:nvSpPr>
        <xdr:spPr bwMode="auto">
          <a:xfrm>
            <a:off x="834" y="670"/>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5" name="Rectangle 17"/>
          <xdr:cNvSpPr>
            <a:spLocks noChangeArrowheads="1"/>
          </xdr:cNvSpPr>
        </xdr:nvSpPr>
        <xdr:spPr bwMode="auto">
          <a:xfrm>
            <a:off x="861" y="670"/>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1,1 </a:t>
            </a:r>
          </a:p>
        </xdr:txBody>
      </xdr:sp>
      <xdr:sp macro="" textlink="">
        <xdr:nvSpPr>
          <xdr:cNvPr id="16" name="Rectangle 18"/>
          <xdr:cNvSpPr>
            <a:spLocks noChangeArrowheads="1"/>
          </xdr:cNvSpPr>
        </xdr:nvSpPr>
        <xdr:spPr bwMode="auto">
          <a:xfrm>
            <a:off x="813" y="68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1,2 </a:t>
            </a:r>
          </a:p>
        </xdr:txBody>
      </xdr:sp>
      <xdr:sp macro="" textlink="">
        <xdr:nvSpPr>
          <xdr:cNvPr id="17" name="Rectangle 19"/>
          <xdr:cNvSpPr>
            <a:spLocks noChangeArrowheads="1"/>
          </xdr:cNvSpPr>
        </xdr:nvSpPr>
        <xdr:spPr bwMode="auto">
          <a:xfrm>
            <a:off x="834" y="686"/>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8" name="Rectangle 20"/>
          <xdr:cNvSpPr>
            <a:spLocks noChangeArrowheads="1"/>
          </xdr:cNvSpPr>
        </xdr:nvSpPr>
        <xdr:spPr bwMode="auto">
          <a:xfrm>
            <a:off x="861" y="68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2,3 </a:t>
            </a:r>
          </a:p>
        </xdr:txBody>
      </xdr:sp>
      <xdr:sp macro="" textlink="">
        <xdr:nvSpPr>
          <xdr:cNvPr id="31815" name="Pendler_Annaberg_Tschechen"/>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solidFill>
            <a:srgbClr val="537326"/>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816" name="Freeform 31"/>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17" name="Pendler_Bautzen_Tschechen"/>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solidFill>
            <a:srgbClr val="537326"/>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818" name="Freeform 33"/>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19" name="Pendler_Pirna_Tschechen"/>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solidFill>
            <a:srgbClr val="537326"/>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820" name="Freeform 44"/>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21" name="Pendler_Plauen_Tschechen"/>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solidFill>
            <a:srgbClr val="537326"/>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822" name="Freeform 46"/>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23" name="Pendler_Freiberg_Tschechen"/>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solidFill>
            <a:srgbClr val="99B57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824" name="Freeform 50"/>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25" name="Rectangle 57"/>
          <xdr:cNvSpPr>
            <a:spLocks noChangeArrowheads="1"/>
          </xdr:cNvSpPr>
        </xdr:nvSpPr>
        <xdr:spPr bwMode="auto">
          <a:xfrm>
            <a:off x="758" y="638"/>
            <a:ext cx="31" cy="10"/>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26" name="Rectangle 58"/>
          <xdr:cNvSpPr>
            <a:spLocks noChangeArrowheads="1"/>
          </xdr:cNvSpPr>
        </xdr:nvSpPr>
        <xdr:spPr bwMode="auto">
          <a:xfrm>
            <a:off x="758" y="638"/>
            <a:ext cx="31" cy="10"/>
          </a:xfrm>
          <a:prstGeom prst="rect">
            <a:avLst/>
          </a:prstGeom>
          <a:solidFill>
            <a:srgbClr val="F4FAED"/>
          </a:solidFill>
          <a:ln w="9525">
            <a:solidFill>
              <a:srgbClr val="000000"/>
            </a:solidFill>
            <a:round/>
            <a:headEnd/>
            <a:tailEnd/>
          </a:ln>
        </xdr:spPr>
      </xdr:sp>
      <xdr:sp macro="" textlink="">
        <xdr:nvSpPr>
          <xdr:cNvPr id="31827" name="Rectangle 59"/>
          <xdr:cNvSpPr>
            <a:spLocks noChangeArrowheads="1"/>
          </xdr:cNvSpPr>
        </xdr:nvSpPr>
        <xdr:spPr bwMode="auto">
          <a:xfrm>
            <a:off x="758" y="655"/>
            <a:ext cx="31" cy="10"/>
          </a:xfrm>
          <a:prstGeom prst="rect">
            <a:avLst/>
          </a:prstGeom>
          <a:solidFill>
            <a:srgbClr val="B9CD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28" name="Rectangle 60"/>
          <xdr:cNvSpPr>
            <a:spLocks noChangeArrowheads="1"/>
          </xdr:cNvSpPr>
        </xdr:nvSpPr>
        <xdr:spPr bwMode="auto">
          <a:xfrm>
            <a:off x="758" y="655"/>
            <a:ext cx="31" cy="10"/>
          </a:xfrm>
          <a:prstGeom prst="rect">
            <a:avLst/>
          </a:prstGeom>
          <a:solidFill>
            <a:srgbClr val="C3D6AB"/>
          </a:solidFill>
          <a:ln w="9525">
            <a:solidFill>
              <a:srgbClr val="000000"/>
            </a:solidFill>
            <a:round/>
            <a:headEnd/>
            <a:tailEnd/>
          </a:ln>
        </xdr:spPr>
      </xdr:sp>
      <xdr:sp macro="" textlink="">
        <xdr:nvSpPr>
          <xdr:cNvPr id="31829" name="Rectangle 61"/>
          <xdr:cNvSpPr>
            <a:spLocks noChangeArrowheads="1"/>
          </xdr:cNvSpPr>
        </xdr:nvSpPr>
        <xdr:spPr bwMode="auto">
          <a:xfrm>
            <a:off x="758" y="688"/>
            <a:ext cx="31" cy="10"/>
          </a:xfrm>
          <a:prstGeom prst="rect">
            <a:avLst/>
          </a:prstGeom>
          <a:solidFill>
            <a:srgbClr val="376092"/>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30" name="Rectangle 62"/>
          <xdr:cNvSpPr>
            <a:spLocks noChangeArrowheads="1"/>
          </xdr:cNvSpPr>
        </xdr:nvSpPr>
        <xdr:spPr bwMode="auto">
          <a:xfrm>
            <a:off x="758" y="688"/>
            <a:ext cx="31" cy="10"/>
          </a:xfrm>
          <a:prstGeom prst="rect">
            <a:avLst/>
          </a:prstGeom>
          <a:solidFill>
            <a:srgbClr val="749448"/>
          </a:solidFill>
          <a:ln w="9525">
            <a:solidFill>
              <a:srgbClr val="000000"/>
            </a:solidFill>
            <a:round/>
            <a:headEnd/>
            <a:tailEnd/>
          </a:ln>
        </xdr:spPr>
      </xdr:sp>
      <xdr:sp macro="" textlink="">
        <xdr:nvSpPr>
          <xdr:cNvPr id="31831" name="Rectangle 63"/>
          <xdr:cNvSpPr>
            <a:spLocks noChangeArrowheads="1"/>
          </xdr:cNvSpPr>
        </xdr:nvSpPr>
        <xdr:spPr bwMode="auto">
          <a:xfrm>
            <a:off x="758" y="671"/>
            <a:ext cx="31" cy="10"/>
          </a:xfrm>
          <a:prstGeom prst="rect">
            <a:avLst/>
          </a:prstGeom>
          <a:solidFill>
            <a:srgbClr val="99B57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32" name="Rectangle 64"/>
          <xdr:cNvSpPr>
            <a:spLocks noChangeArrowheads="1"/>
          </xdr:cNvSpPr>
        </xdr:nvSpPr>
        <xdr:spPr bwMode="auto">
          <a:xfrm>
            <a:off x="758" y="671"/>
            <a:ext cx="31" cy="10"/>
          </a:xfrm>
          <a:prstGeom prst="rec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Rectangle 69"/>
          <xdr:cNvSpPr>
            <a:spLocks noChangeArrowheads="1"/>
          </xdr:cNvSpPr>
        </xdr:nvSpPr>
        <xdr:spPr bwMode="auto">
          <a:xfrm>
            <a:off x="610" y="254"/>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38" name="Rectangle 70"/>
          <xdr:cNvSpPr>
            <a:spLocks noChangeArrowheads="1"/>
          </xdr:cNvSpPr>
        </xdr:nvSpPr>
        <xdr:spPr bwMode="auto">
          <a:xfrm>
            <a:off x="635" y="254"/>
            <a:ext cx="5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Bautzen</a:t>
            </a:r>
          </a:p>
        </xdr:txBody>
      </xdr:sp>
      <xdr:sp macro="" textlink="">
        <xdr:nvSpPr>
          <xdr:cNvPr id="39" name="Rectangle 71"/>
          <xdr:cNvSpPr>
            <a:spLocks noChangeArrowheads="1"/>
          </xdr:cNvSpPr>
        </xdr:nvSpPr>
        <xdr:spPr bwMode="auto">
          <a:xfrm>
            <a:off x="477" y="431"/>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0" name="Rectangle 72"/>
          <xdr:cNvSpPr>
            <a:spLocks noChangeArrowheads="1"/>
          </xdr:cNvSpPr>
        </xdr:nvSpPr>
        <xdr:spPr bwMode="auto">
          <a:xfrm>
            <a:off x="502" y="431"/>
            <a:ext cx="3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Pirna</a:t>
            </a:r>
          </a:p>
        </xdr:txBody>
      </xdr:sp>
      <xdr:sp macro="" textlink="">
        <xdr:nvSpPr>
          <xdr:cNvPr id="41" name="Rectangle 79"/>
          <xdr:cNvSpPr>
            <a:spLocks noChangeArrowheads="1"/>
          </xdr:cNvSpPr>
        </xdr:nvSpPr>
        <xdr:spPr bwMode="auto">
          <a:xfrm>
            <a:off x="288" y="405"/>
            <a:ext cx="74"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Freiberg</a:t>
            </a:r>
          </a:p>
        </xdr:txBody>
      </xdr:sp>
      <xdr:sp macro="" textlink="">
        <xdr:nvSpPr>
          <xdr:cNvPr id="42" name="Rectangle 80"/>
          <xdr:cNvSpPr>
            <a:spLocks noChangeArrowheads="1"/>
          </xdr:cNvSpPr>
        </xdr:nvSpPr>
        <xdr:spPr bwMode="auto">
          <a:xfrm>
            <a:off x="288" y="527"/>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a:t>
            </a:r>
          </a:p>
        </xdr:txBody>
      </xdr:sp>
      <xdr:sp macro="" textlink="">
        <xdr:nvSpPr>
          <xdr:cNvPr id="43" name="Rectangle 81"/>
          <xdr:cNvSpPr>
            <a:spLocks noChangeArrowheads="1"/>
          </xdr:cNvSpPr>
        </xdr:nvSpPr>
        <xdr:spPr bwMode="auto">
          <a:xfrm>
            <a:off x="253" y="540"/>
            <a:ext cx="6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Annaberg</a:t>
            </a:r>
          </a:p>
        </xdr:txBody>
      </xdr:sp>
      <xdr:sp macro="" textlink="">
        <xdr:nvSpPr>
          <xdr:cNvPr id="44" name="Rectangle 82"/>
          <xdr:cNvSpPr>
            <a:spLocks noChangeArrowheads="1"/>
          </xdr:cNvSpPr>
        </xdr:nvSpPr>
        <xdr:spPr bwMode="auto">
          <a:xfrm>
            <a:off x="318" y="538"/>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t>
            </a:r>
          </a:p>
        </xdr:txBody>
      </xdr:sp>
      <xdr:sp macro="" textlink="">
        <xdr:nvSpPr>
          <xdr:cNvPr id="45" name="Rectangle 83"/>
          <xdr:cNvSpPr>
            <a:spLocks noChangeArrowheads="1"/>
          </xdr:cNvSpPr>
        </xdr:nvSpPr>
        <xdr:spPr bwMode="auto">
          <a:xfrm>
            <a:off x="274" y="552"/>
            <a:ext cx="5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Buchholz</a:t>
            </a:r>
          </a:p>
        </xdr:txBody>
      </xdr:sp>
      <xdr:sp macro="" textlink="">
        <xdr:nvSpPr>
          <xdr:cNvPr id="46" name="Rectangle 85"/>
          <xdr:cNvSpPr>
            <a:spLocks noChangeArrowheads="1"/>
          </xdr:cNvSpPr>
        </xdr:nvSpPr>
        <xdr:spPr bwMode="auto">
          <a:xfrm>
            <a:off x="79" y="622"/>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7" name="Rectangle 86"/>
          <xdr:cNvSpPr>
            <a:spLocks noChangeArrowheads="1"/>
          </xdr:cNvSpPr>
        </xdr:nvSpPr>
        <xdr:spPr bwMode="auto">
          <a:xfrm>
            <a:off x="104" y="622"/>
            <a:ext cx="4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Plauen</a:t>
            </a:r>
          </a:p>
        </xdr:txBody>
      </xdr:sp>
      <xdr:sp macro="" textlink="Pendler!K16">
        <xdr:nvSpPr>
          <xdr:cNvPr id="48" name="Rectangle 88"/>
          <xdr:cNvSpPr>
            <a:spLocks noChangeArrowheads="1"/>
          </xdr:cNvSpPr>
        </xdr:nvSpPr>
        <xdr:spPr bwMode="auto">
          <a:xfrm>
            <a:off x="627" y="274"/>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1EFB59C3-58C9-4593-9BAF-C6A4ECEB509D}" type="TxLink">
              <a:rPr lang="en-US" sz="800" b="0" i="0" u="none" strike="noStrike" baseline="0">
                <a:solidFill>
                  <a:srgbClr val="000000"/>
                </a:solidFill>
                <a:latin typeface="Arial"/>
                <a:cs typeface="Arial"/>
              </a:rPr>
              <a:pPr algn="l" rtl="0">
                <a:defRPr sz="1000"/>
              </a:pPr>
              <a:t>3,0</a:t>
            </a:fld>
            <a:endParaRPr lang="de-DE" sz="800" b="0" i="0" u="none" strike="noStrike" baseline="0">
              <a:solidFill>
                <a:srgbClr val="000000"/>
              </a:solidFill>
              <a:latin typeface="Arial"/>
              <a:cs typeface="Arial"/>
            </a:endParaRPr>
          </a:p>
        </xdr:txBody>
      </xdr:sp>
      <xdr:sp macro="" textlink="Pendler!K24">
        <xdr:nvSpPr>
          <xdr:cNvPr id="49" name="Rectangle 90"/>
          <xdr:cNvSpPr>
            <a:spLocks noChangeArrowheads="1"/>
          </xdr:cNvSpPr>
        </xdr:nvSpPr>
        <xdr:spPr bwMode="auto">
          <a:xfrm>
            <a:off x="305" y="427"/>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6062D6D9-BE08-467A-8A8B-855B50643AA0}" type="TxLink">
              <a:rPr lang="en-US" sz="800" b="0" i="0" u="none" strike="noStrike" baseline="0">
                <a:solidFill>
                  <a:srgbClr val="000000"/>
                </a:solidFill>
                <a:latin typeface="Arial"/>
                <a:cs typeface="Arial"/>
              </a:rPr>
              <a:pPr algn="l" rtl="0">
                <a:defRPr sz="1000"/>
              </a:pPr>
              <a:t>0,9</a:t>
            </a:fld>
            <a:endParaRPr lang="de-DE" sz="800" b="0" i="0" u="none" strike="noStrike" baseline="0">
              <a:solidFill>
                <a:srgbClr val="000000"/>
              </a:solidFill>
              <a:latin typeface="Arial"/>
              <a:cs typeface="Arial"/>
            </a:endParaRPr>
          </a:p>
        </xdr:txBody>
      </xdr:sp>
      <xdr:sp macro="" textlink="Pendler!K15">
        <xdr:nvSpPr>
          <xdr:cNvPr id="50" name="Rectangle 92"/>
          <xdr:cNvSpPr>
            <a:spLocks noChangeArrowheads="1"/>
          </xdr:cNvSpPr>
        </xdr:nvSpPr>
        <xdr:spPr bwMode="auto">
          <a:xfrm>
            <a:off x="288" y="579"/>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2CF95111-6180-4A2D-BB99-0671053CCA4E}" type="TxLink">
              <a:rPr lang="en-US" sz="800" b="0" i="0" u="none" strike="noStrike" baseline="0">
                <a:solidFill>
                  <a:srgbClr val="000000"/>
                </a:solidFill>
                <a:latin typeface="Arial"/>
                <a:cs typeface="Arial"/>
              </a:rPr>
              <a:pPr algn="l" rtl="0">
                <a:defRPr sz="1000"/>
              </a:pPr>
              <a:t>9,2</a:t>
            </a:fld>
            <a:endParaRPr lang="de-DE" sz="800" b="0" i="0" u="none" strike="noStrike" baseline="0">
              <a:solidFill>
                <a:srgbClr val="000000"/>
              </a:solidFill>
              <a:latin typeface="Arial"/>
              <a:cs typeface="Arial"/>
            </a:endParaRPr>
          </a:p>
        </xdr:txBody>
      </xdr:sp>
      <xdr:sp macro="" textlink="Pendler!K21">
        <xdr:nvSpPr>
          <xdr:cNvPr id="51" name="Rectangle 93"/>
          <xdr:cNvSpPr>
            <a:spLocks noChangeArrowheads="1"/>
          </xdr:cNvSpPr>
        </xdr:nvSpPr>
        <xdr:spPr bwMode="auto">
          <a:xfrm>
            <a:off x="487" y="451"/>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66A6586A-0F37-4FB9-9B1B-8617CCD51761}" type="TxLink">
              <a:rPr lang="en-US" sz="800" b="0" i="0" u="none" strike="noStrike" baseline="0">
                <a:solidFill>
                  <a:srgbClr val="000000"/>
                </a:solidFill>
                <a:latin typeface="Arial"/>
                <a:cs typeface="Arial"/>
              </a:rPr>
              <a:pPr algn="l" rtl="0">
                <a:defRPr sz="1000"/>
              </a:pPr>
              <a:t>4,3</a:t>
            </a:fld>
            <a:endParaRPr lang="de-DE" sz="800" b="0" i="0" u="none" strike="noStrike" baseline="0">
              <a:solidFill>
                <a:srgbClr val="000000"/>
              </a:solidFill>
              <a:latin typeface="Arial"/>
              <a:cs typeface="Arial"/>
            </a:endParaRPr>
          </a:p>
        </xdr:txBody>
      </xdr:sp>
      <xdr:sp macro="" textlink="Pendler!K22">
        <xdr:nvSpPr>
          <xdr:cNvPr id="52" name="Rectangle 95"/>
          <xdr:cNvSpPr>
            <a:spLocks noChangeArrowheads="1"/>
          </xdr:cNvSpPr>
        </xdr:nvSpPr>
        <xdr:spPr bwMode="auto">
          <a:xfrm>
            <a:off x="96" y="653"/>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6B44B3FB-27FE-4429-B042-C5E91D20E341}" type="TxLink">
              <a:rPr lang="en-US" sz="800" b="0" i="0" u="none" strike="noStrike" baseline="0">
                <a:solidFill>
                  <a:srgbClr val="000000"/>
                </a:solidFill>
                <a:latin typeface="Arial"/>
                <a:cs typeface="Arial"/>
              </a:rPr>
              <a:pPr algn="l" rtl="0">
                <a:defRPr sz="1000"/>
              </a:pPr>
              <a:t>9,3</a:t>
            </a:fld>
            <a:endParaRPr lang="de-DE" sz="800" b="0" i="0" u="none" strike="noStrike" baseline="0">
              <a:solidFill>
                <a:srgbClr val="000000"/>
              </a:solidFill>
              <a:latin typeface="Arial"/>
              <a:cs typeface="Arial"/>
            </a:endParaRPr>
          </a:p>
        </xdr:txBody>
      </xdr:sp>
    </xdr:grpSp>
    <xdr:clientData/>
  </xdr:twoCellAnchor>
  <xdr:twoCellAnchor>
    <xdr:from>
      <xdr:col>7</xdr:col>
      <xdr:colOff>485775</xdr:colOff>
      <xdr:row>29</xdr:row>
      <xdr:rowOff>28575</xdr:rowOff>
    </xdr:from>
    <xdr:to>
      <xdr:col>7</xdr:col>
      <xdr:colOff>723900</xdr:colOff>
      <xdr:row>29</xdr:row>
      <xdr:rowOff>95250</xdr:rowOff>
    </xdr:to>
    <xdr:sp macro="" textlink="">
      <xdr:nvSpPr>
        <xdr:cNvPr id="31800" name="Rectangle 62"/>
        <xdr:cNvSpPr>
          <a:spLocks noChangeArrowheads="1"/>
        </xdr:cNvSpPr>
      </xdr:nvSpPr>
      <xdr:spPr bwMode="auto">
        <a:xfrm>
          <a:off x="6353175" y="5448300"/>
          <a:ext cx="238125" cy="66675"/>
        </a:xfrm>
        <a:prstGeom prst="rect">
          <a:avLst/>
        </a:prstGeom>
        <a:solidFill>
          <a:srgbClr val="537326"/>
        </a:solidFill>
        <a:ln w="9525">
          <a:solidFill>
            <a:srgbClr val="000000"/>
          </a:solidFill>
          <a:round/>
          <a:headEnd/>
          <a:tailEnd/>
        </a:ln>
      </xdr:spPr>
    </xdr:sp>
    <xdr:clientData/>
  </xdr:twoCellAnchor>
  <xdr:twoCellAnchor>
    <xdr:from>
      <xdr:col>8</xdr:col>
      <xdr:colOff>438150</xdr:colOff>
      <xdr:row>29</xdr:row>
      <xdr:rowOff>0</xdr:rowOff>
    </xdr:from>
    <xdr:to>
      <xdr:col>8</xdr:col>
      <xdr:colOff>613074</xdr:colOff>
      <xdr:row>29</xdr:row>
      <xdr:rowOff>116413</xdr:rowOff>
    </xdr:to>
    <xdr:sp macro="" textlink="">
      <xdr:nvSpPr>
        <xdr:cNvPr id="54" name="Rectangle 18"/>
        <xdr:cNvSpPr>
          <a:spLocks noChangeArrowheads="1"/>
        </xdr:cNvSpPr>
      </xdr:nvSpPr>
      <xdr:spPr bwMode="auto">
        <a:xfrm>
          <a:off x="7143750" y="5495925"/>
          <a:ext cx="174924" cy="116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de-DE" sz="800" b="0" i="0" u="none" strike="noStrike" baseline="0">
              <a:solidFill>
                <a:srgbClr val="000000"/>
              </a:solidFill>
              <a:latin typeface="Arial"/>
              <a:cs typeface="Arial"/>
            </a:rPr>
            <a:t>2,3</a:t>
          </a:r>
        </a:p>
      </xdr:txBody>
    </xdr:sp>
    <xdr:clientData/>
  </xdr:twoCellAnchor>
  <xdr:twoCellAnchor>
    <xdr:from>
      <xdr:col>8</xdr:col>
      <xdr:colOff>57150</xdr:colOff>
      <xdr:row>29</xdr:row>
      <xdr:rowOff>0</xdr:rowOff>
    </xdr:from>
    <xdr:to>
      <xdr:col>8</xdr:col>
      <xdr:colOff>400050</xdr:colOff>
      <xdr:row>29</xdr:row>
      <xdr:rowOff>161925</xdr:rowOff>
    </xdr:to>
    <xdr:sp macro="" textlink="">
      <xdr:nvSpPr>
        <xdr:cNvPr id="55" name="Rectangle 18"/>
        <xdr:cNvSpPr>
          <a:spLocks noChangeArrowheads="1"/>
        </xdr:cNvSpPr>
      </xdr:nvSpPr>
      <xdr:spPr bwMode="auto">
        <a:xfrm>
          <a:off x="6762750" y="5495925"/>
          <a:ext cx="342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de-DE" sz="800" b="0" i="0" u="none" strike="noStrike" baseline="0">
              <a:solidFill>
                <a:srgbClr val="000000"/>
              </a:solidFill>
              <a:latin typeface="Arial"/>
              <a:cs typeface="Arial"/>
            </a:rPr>
            <a:t>größer </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66675</xdr:colOff>
      <xdr:row>0</xdr:row>
      <xdr:rowOff>400050</xdr:rowOff>
    </xdr:to>
    <xdr:pic>
      <xdr:nvPicPr>
        <xdr:cNvPr id="2" name="Picture 2"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7145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1752600</xdr:colOff>
      <xdr:row>0</xdr:row>
      <xdr:rowOff>409575</xdr:rowOff>
    </xdr:to>
    <xdr:pic>
      <xdr:nvPicPr>
        <xdr:cNvPr id="33796" name="Picture 2"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8764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28576</xdr:colOff>
      <xdr:row>2</xdr:row>
      <xdr:rowOff>28578</xdr:rowOff>
    </xdr:from>
    <xdr:to>
      <xdr:col>3</xdr:col>
      <xdr:colOff>2819401</xdr:colOff>
      <xdr:row>63</xdr:row>
      <xdr:rowOff>133350</xdr:rowOff>
    </xdr:to>
    <xdr:sp macro="" textlink="">
      <xdr:nvSpPr>
        <xdr:cNvPr id="3" name="Text Box 1"/>
        <xdr:cNvSpPr txBox="1">
          <a:spLocks noChangeArrowheads="1"/>
        </xdr:cNvSpPr>
      </xdr:nvSpPr>
      <xdr:spPr bwMode="auto">
        <a:xfrm>
          <a:off x="28576" y="647703"/>
          <a:ext cx="7715250" cy="10315572"/>
        </a:xfrm>
        <a:prstGeom prst="rect">
          <a:avLst/>
        </a:prstGeom>
        <a:noFill/>
        <a:ln w="9525" cap="rnd">
          <a:noFill/>
          <a:prstDash val="sysDot"/>
          <a:miter lim="800000"/>
          <a:headEnd/>
          <a:tailEnd/>
        </a:ln>
      </xdr:spPr>
      <xdr:txBody>
        <a:bodyPr vertOverflow="clip" wrap="square" lIns="27432" tIns="22860" rIns="27432" bIns="0" anchor="t" upright="1"/>
        <a:lstStyle/>
        <a:p>
          <a:pPr algn="l" rtl="0">
            <a:lnSpc>
              <a:spcPts val="1000"/>
            </a:lnSpc>
            <a:defRPr sz="1000"/>
          </a:pPr>
          <a:r>
            <a:rPr lang="de-DE" sz="1100" b="1" i="0" u="none" strike="noStrike" baseline="0">
              <a:solidFill>
                <a:srgbClr val="000000"/>
              </a:solidFill>
              <a:latin typeface="Arial" pitchFamily="34" charset="0"/>
              <a:cs typeface="Arial" pitchFamily="34" charset="0"/>
            </a:rPr>
            <a:t>Methodische Hinweise - Das Anforderungsniveau nach dem Zielberuf der auszuübenden Tätigkeit</a:t>
          </a:r>
        </a:p>
        <a:p>
          <a:pPr algn="l" rtl="0">
            <a:lnSpc>
              <a:spcPts val="900"/>
            </a:lnSpc>
            <a:defRPr sz="1000"/>
          </a:pPr>
          <a:endParaRPr lang="de-DE" sz="900" b="1" i="0" u="none" strike="noStrike" baseline="0">
            <a:solidFill>
              <a:srgbClr val="000000"/>
            </a:solidFill>
            <a:latin typeface="Arial" pitchFamily="34" charset="0"/>
            <a:cs typeface="Arial" pitchFamily="34" charset="0"/>
          </a:endParaRPr>
        </a:p>
        <a:p>
          <a:pPr algn="l" rtl="0">
            <a:lnSpc>
              <a:spcPts val="900"/>
            </a:lnSpc>
            <a:defRPr sz="1000"/>
          </a:pPr>
          <a:r>
            <a:rPr lang="de-DE" sz="900" b="1" i="0" u="none" strike="noStrike" baseline="0">
              <a:solidFill>
                <a:srgbClr val="000000"/>
              </a:solidFill>
              <a:latin typeface="Arial" pitchFamily="34" charset="0"/>
              <a:cs typeface="Arial" pitchFamily="34" charset="0"/>
            </a:rPr>
            <a:t>Die Dimension </a:t>
          </a:r>
          <a:r>
            <a:rPr lang="de-DE" sz="900" b="1" baseline="0">
              <a:latin typeface="Arial" pitchFamily="34" charset="0"/>
              <a:ea typeface="+mn-ea"/>
              <a:cs typeface="Arial" pitchFamily="34" charset="0"/>
            </a:rPr>
            <a:t>„</a:t>
          </a:r>
          <a:r>
            <a:rPr lang="de-DE" sz="900" b="1" i="0" u="none" strike="noStrike" baseline="0">
              <a:solidFill>
                <a:srgbClr val="000000"/>
              </a:solidFill>
              <a:latin typeface="Arial" pitchFamily="34" charset="0"/>
              <a:cs typeface="Arial" pitchFamily="34" charset="0"/>
            </a:rPr>
            <a:t>Anforderungsniveau</a:t>
          </a:r>
          <a:r>
            <a:rPr lang="de-DE" sz="900" b="1" baseline="0">
              <a:latin typeface="Arial" pitchFamily="34" charset="0"/>
              <a:ea typeface="+mn-ea"/>
              <a:cs typeface="Arial" pitchFamily="34" charset="0"/>
            </a:rPr>
            <a:t>“</a:t>
          </a:r>
          <a:r>
            <a:rPr lang="de-DE" sz="900" b="1" i="0" u="none" strike="noStrike" baseline="0">
              <a:solidFill>
                <a:srgbClr val="000000"/>
              </a:solidFill>
              <a:latin typeface="Arial" pitchFamily="34" charset="0"/>
              <a:cs typeface="Arial" pitchFamily="34" charset="0"/>
            </a:rPr>
            <a:t> in der Klassifikation der Berufe 2010 (KldB 2010)</a:t>
          </a:r>
        </a:p>
        <a:p>
          <a:pPr marL="0" marR="0" indent="0" algn="l" defTabSz="914400" eaLnBrk="1" fontAlgn="auto" latinLnBrk="0" hangingPunct="1">
            <a:lnSpc>
              <a:spcPts val="900"/>
            </a:lnSpc>
            <a:spcBef>
              <a:spcPts val="0"/>
            </a:spcBef>
            <a:spcAft>
              <a:spcPts val="0"/>
            </a:spcAft>
            <a:buClrTx/>
            <a:buSzTx/>
            <a:buFontTx/>
            <a:buNone/>
            <a:tabLst/>
            <a:defRPr/>
          </a:pPr>
          <a:r>
            <a:rPr lang="de-DE" sz="900" b="0" i="0" u="none" strike="noStrike" baseline="0" smtClean="0">
              <a:solidFill>
                <a:srgbClr val="000000"/>
              </a:solidFill>
              <a:latin typeface="Arial" pitchFamily="34" charset="0"/>
              <a:ea typeface="+mn-ea"/>
              <a:cs typeface="Arial" pitchFamily="34" charset="0"/>
            </a:rPr>
            <a:t>Die Klassifikation der Berufe 2010 strukturiert  und gruppiert die in Deutschland üblichen Berufsbezeichnungen anhand ihrer Ähnlichkeit über ein hierarchisch aufsteigendes, numerisches System in fünf Ebenen. N</a:t>
          </a:r>
          <a:r>
            <a:rPr lang="de-DE" sz="900" b="0" i="0" u="none" strike="noStrike" baseline="0">
              <a:solidFill>
                <a:srgbClr val="000000"/>
              </a:solidFill>
              <a:latin typeface="Arial" pitchFamily="34" charset="0"/>
              <a:ea typeface="+mn-ea"/>
              <a:cs typeface="Arial" pitchFamily="34" charset="0"/>
            </a:rPr>
            <a:t>eben der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a:solidFill>
                <a:srgbClr val="000000"/>
              </a:solidFill>
              <a:latin typeface="Arial" pitchFamily="34" charset="0"/>
              <a:ea typeface="+mn-ea"/>
              <a:cs typeface="Arial" pitchFamily="34" charset="0"/>
            </a:rPr>
            <a:t>Berufsfachlichkeit</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a:solidFill>
                <a:srgbClr val="000000"/>
              </a:solidFill>
              <a:latin typeface="Arial" pitchFamily="34" charset="0"/>
              <a:ea typeface="+mn-ea"/>
              <a:cs typeface="Arial" pitchFamily="34" charset="0"/>
            </a:rPr>
            <a:t> als strukturgebende Dimension auf den ersten vier Aggregationsebenen weist die KldB 2010 auf Ebene der Berufsgattungen (5. Stelle der KldB 2010) die Dimension </a:t>
          </a:r>
          <a:r>
            <a:rPr lang="de-DE" sz="900" baseline="0">
              <a:latin typeface="Arial" pitchFamily="34" charset="0"/>
              <a:ea typeface="+mn-ea"/>
              <a:cs typeface="Arial" pitchFamily="34" charset="0"/>
            </a:rPr>
            <a:t>„</a:t>
          </a:r>
          <a:r>
            <a:rPr lang="de-DE" sz="900" b="0" i="0" u="none" strike="noStrike" baseline="0">
              <a:solidFill>
                <a:srgbClr val="000000"/>
              </a:solidFill>
              <a:latin typeface="Arial" pitchFamily="34" charset="0"/>
              <a:ea typeface="+mn-ea"/>
              <a:cs typeface="Arial" pitchFamily="34" charset="0"/>
            </a:rPr>
            <a:t>Anforderungsniveau</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a:solidFill>
                <a:srgbClr val="000000"/>
              </a:solidFill>
              <a:latin typeface="Arial" pitchFamily="34" charset="0"/>
              <a:ea typeface="+mn-ea"/>
              <a:cs typeface="Arial" pitchFamily="34" charset="0"/>
            </a:rPr>
            <a:t> aus. Beide Dimensionen verwendet die Statistik, u</a:t>
          </a:r>
          <a:r>
            <a:rPr lang="de-DE" sz="900" b="0" i="0" u="none" strike="noStrike" baseline="0" smtClean="0">
              <a:solidFill>
                <a:srgbClr val="000000"/>
              </a:solidFill>
              <a:latin typeface="Arial" pitchFamily="34" charset="0"/>
              <a:ea typeface="+mn-ea"/>
              <a:cs typeface="Arial" pitchFamily="34" charset="0"/>
            </a:rPr>
            <a:t>m die detaillierten Informationen der Einzelberufe für Beobachtungen und Analysen auch in kleiner regionaler Gliederung oder über längere Zeiträume hinweg abbildbar zu machen.  </a:t>
          </a:r>
        </a:p>
        <a:p>
          <a:pPr algn="l">
            <a:lnSpc>
              <a:spcPts val="900"/>
            </a:lnSpc>
          </a:pPr>
          <a:endParaRPr lang="de-DE" sz="900" b="0" i="0" u="none" strike="noStrike" baseline="0" smtClean="0">
            <a:solidFill>
              <a:srgbClr val="000000"/>
            </a:solidFill>
            <a:latin typeface="Arial" pitchFamily="34" charset="0"/>
            <a:ea typeface="+mn-ea"/>
            <a:cs typeface="Arial" pitchFamily="34" charset="0"/>
          </a:endParaRPr>
        </a:p>
        <a:p>
          <a:pPr marL="0" marR="0" indent="0" algn="l" defTabSz="914400" eaLnBrk="1" fontAlgn="auto" latinLnBrk="0" hangingPunct="1">
            <a:lnSpc>
              <a:spcPts val="900"/>
            </a:lnSpc>
            <a:spcBef>
              <a:spcPts val="0"/>
            </a:spcBef>
            <a:spcAft>
              <a:spcPts val="0"/>
            </a:spcAft>
            <a:buClrTx/>
            <a:buSzTx/>
            <a:buFontTx/>
            <a:buNone/>
            <a:tabLst/>
            <a:defRPr/>
          </a:pPr>
          <a:r>
            <a:rPr lang="de-DE" sz="900" b="0" i="0" u="none" strike="noStrike" baseline="0" smtClean="0">
              <a:solidFill>
                <a:srgbClr val="000000"/>
              </a:solidFill>
              <a:latin typeface="Arial" pitchFamily="34" charset="0"/>
              <a:ea typeface="+mn-ea"/>
              <a:cs typeface="Arial" pitchFamily="34" charset="0"/>
            </a:rPr>
            <a:t>Im Folgenden wird die Dimension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Anforderungsniveau</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 (AN) näher beschrieben.</a:t>
          </a:r>
        </a:p>
        <a:p>
          <a:pPr algn="l">
            <a:lnSpc>
              <a:spcPts val="900"/>
            </a:lnSpc>
          </a:pPr>
          <a:endParaRPr lang="de-DE" sz="900" b="0" i="0" u="none" strike="noStrike" baseline="0" smtClean="0">
            <a:solidFill>
              <a:srgbClr val="000000"/>
            </a:solidFill>
            <a:latin typeface="Arial" pitchFamily="34" charset="0"/>
            <a:ea typeface="+mn-ea"/>
            <a:cs typeface="Arial" pitchFamily="34" charset="0"/>
          </a:endParaRPr>
        </a:p>
        <a:p>
          <a:pPr marL="0" marR="0" indent="0" defTabSz="914400" eaLnBrk="1" fontAlgn="auto" latinLnBrk="0" hangingPunct="1">
            <a:lnSpc>
              <a:spcPts val="900"/>
            </a:lnSpc>
            <a:spcBef>
              <a:spcPts val="0"/>
            </a:spcBef>
            <a:spcAft>
              <a:spcPts val="0"/>
            </a:spcAft>
            <a:buClrTx/>
            <a:buSzTx/>
            <a:buFontTx/>
            <a:buNone/>
            <a:tabLst/>
            <a:defRPr/>
          </a:pPr>
          <a:r>
            <a:rPr lang="de-DE" sz="900" b="0" i="0" u="none" strike="noStrike" baseline="0" smtClean="0">
              <a:solidFill>
                <a:srgbClr val="000000"/>
              </a:solidFill>
              <a:latin typeface="Arial" pitchFamily="34" charset="0"/>
              <a:ea typeface="+mn-ea"/>
              <a:cs typeface="Arial" pitchFamily="34" charset="0"/>
            </a:rPr>
            <a:t>Das Anforderungsniveau ist eine Kennzahl für die Komplexität der ausgeübten Tätigkeit. Sie ist immer für einen bestimmten Beruf typisch und außerdem unabhängig von der formalen Qualifikation einer Person. Zur Einstufung werden zwar die für die Ausübung des Berufs erforderlichen formalen Qualifikationen  herangezogen, informelle Bildung und/oder Berufserfahrung sind bei der Zuordnung aber ebenfalls von Bedeutung. I</a:t>
          </a:r>
          <a:r>
            <a:rPr lang="de-DE" sz="900" b="0" i="0" u="none" strike="noStrike" baseline="0">
              <a:solidFill>
                <a:srgbClr val="000000"/>
              </a:solidFill>
              <a:latin typeface="Arial" pitchFamily="34" charset="0"/>
              <a:ea typeface="+mn-ea"/>
              <a:cs typeface="Arial" pitchFamily="34" charset="0"/>
            </a:rPr>
            <a:t>n der KldB 2010 wird die Dimension über die </a:t>
          </a:r>
          <a:r>
            <a:rPr lang="de-DE" sz="900" b="1" i="0" u="none" strike="noStrike" baseline="0">
              <a:solidFill>
                <a:srgbClr val="000000"/>
              </a:solidFill>
              <a:latin typeface="Arial" pitchFamily="34" charset="0"/>
              <a:ea typeface="+mn-ea"/>
              <a:cs typeface="Arial" pitchFamily="34" charset="0"/>
            </a:rPr>
            <a:t>5. Stelle </a:t>
          </a:r>
          <a:r>
            <a:rPr lang="de-DE" sz="900" b="0" i="0" u="none" strike="noStrike" baseline="0">
              <a:solidFill>
                <a:srgbClr val="000000"/>
              </a:solidFill>
              <a:latin typeface="Arial" pitchFamily="34" charset="0"/>
              <a:ea typeface="+mn-ea"/>
              <a:cs typeface="Arial" pitchFamily="34" charset="0"/>
            </a:rPr>
            <a:t>(Berufsgattung) der zugeordneten Klassifikationskennziffer abgelesen. Beispiel:  der Einzelberuf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a:solidFill>
                <a:srgbClr val="000000"/>
              </a:solidFill>
              <a:latin typeface="Arial" pitchFamily="34" charset="0"/>
              <a:ea typeface="+mn-ea"/>
              <a:cs typeface="Arial" pitchFamily="34" charset="0"/>
            </a:rPr>
            <a:t>Bäcker/in" wird der Berufsgattung 2922</a:t>
          </a:r>
          <a:r>
            <a:rPr lang="de-DE" sz="900" b="1" i="0" u="none" strike="noStrike" baseline="0">
              <a:solidFill>
                <a:srgbClr val="000000"/>
              </a:solidFill>
              <a:latin typeface="Arial" pitchFamily="34" charset="0"/>
              <a:ea typeface="+mn-ea"/>
              <a:cs typeface="Arial" pitchFamily="34" charset="0"/>
            </a:rPr>
            <a:t>2</a:t>
          </a:r>
          <a:r>
            <a:rPr lang="de-DE" sz="900" b="0" i="0" u="none" strike="noStrike" baseline="0">
              <a:solidFill>
                <a:srgbClr val="000000"/>
              </a:solidFill>
              <a:latin typeface="Arial" pitchFamily="34" charset="0"/>
              <a:ea typeface="+mn-ea"/>
              <a:cs typeface="Arial" pitchFamily="34" charset="0"/>
            </a:rPr>
            <a:t> zugewiesen und hat damit das Anforderungsniveau 2.</a:t>
          </a:r>
        </a:p>
        <a:p>
          <a:pPr>
            <a:lnSpc>
              <a:spcPts val="900"/>
            </a:lnSpc>
          </a:pPr>
          <a:endParaRPr lang="de-DE" sz="900" b="0" i="0" u="none" strike="noStrike" baseline="0">
            <a:solidFill>
              <a:srgbClr val="000000"/>
            </a:solidFill>
            <a:latin typeface="Arial" pitchFamily="34" charset="0"/>
            <a:ea typeface="+mn-ea"/>
            <a:cs typeface="Arial" pitchFamily="34" charset="0"/>
          </a:endParaRPr>
        </a:p>
        <a:p>
          <a:pPr>
            <a:lnSpc>
              <a:spcPts val="900"/>
            </a:lnSpc>
          </a:pPr>
          <a:r>
            <a:rPr lang="de-DE" sz="900" b="0" i="0" u="none" strike="noStrike" baseline="0" smtClean="0">
              <a:solidFill>
                <a:srgbClr val="000000"/>
              </a:solidFill>
              <a:latin typeface="Arial" pitchFamily="34" charset="0"/>
              <a:ea typeface="+mn-ea"/>
              <a:cs typeface="Arial" pitchFamily="34" charset="0"/>
            </a:rPr>
            <a:t>Das Anforderungsniveau wird in vier Ausprägungsstufen erfasst. </a:t>
          </a:r>
          <a:r>
            <a:rPr lang="de-DE" sz="900" b="0" i="0" u="none" strike="noStrike" baseline="0">
              <a:solidFill>
                <a:srgbClr val="000000"/>
              </a:solidFill>
              <a:latin typeface="Arial" pitchFamily="34" charset="0"/>
              <a:ea typeface="+mn-ea"/>
              <a:cs typeface="Arial" pitchFamily="34" charset="0"/>
            </a:rPr>
            <a:t>Im Einzelnen folgt die Einteilung folgenden Grundsätzen:</a:t>
          </a:r>
        </a:p>
        <a:p>
          <a:pPr algn="l">
            <a:lnSpc>
              <a:spcPts val="800"/>
            </a:lnSpc>
          </a:pPr>
          <a:endParaRPr lang="de-DE" sz="900" b="1" baseline="0" smtClean="0">
            <a:latin typeface="Arial" pitchFamily="34" charset="0"/>
            <a:ea typeface="+mn-ea"/>
            <a:cs typeface="Arial" pitchFamily="34" charset="0"/>
          </a:endParaRPr>
        </a:p>
        <a:p>
          <a:pPr algn="l">
            <a:lnSpc>
              <a:spcPts val="900"/>
            </a:lnSpc>
          </a:pPr>
          <a:r>
            <a:rPr lang="de-DE" sz="900" b="1" baseline="0" smtClean="0">
              <a:latin typeface="Arial" pitchFamily="34" charset="0"/>
              <a:ea typeface="+mn-ea"/>
              <a:cs typeface="Arial" pitchFamily="34" charset="0"/>
            </a:rPr>
            <a:t>Anforderungsniveau 1: Helfer- und Anlerntätigkeiten</a:t>
          </a:r>
        </a:p>
        <a:p>
          <a:pPr algn="l">
            <a:lnSpc>
              <a:spcPts val="800"/>
            </a:lnSpc>
          </a:pPr>
          <a:r>
            <a:rPr lang="de-DE" sz="900" baseline="0" smtClean="0">
              <a:latin typeface="Arial" pitchFamily="34" charset="0"/>
              <a:ea typeface="+mn-ea"/>
              <a:cs typeface="Arial" pitchFamily="34" charset="0"/>
            </a:rPr>
            <a:t>Berufe, denen das Anforderungsniveau 1 zugeordnet wird, umfassen typischerweise einfache, wenig komplexe (Routine-)Tätigkeiten. Für die Ausübung dieser Tätigkeiten sind in der Regel keine oder nur geringe spezifische Fachkenntnisse erforderlich. Aufgrund der geringen Komplexität der Tätigkeiten wird i. d. R. kein formaler beruflicher Bildungsabschluss bzw. lediglich eine einjährige (geregelte) Berufsausbildung vorausgesetzt. Denn diese Tätigkeiten weisen eine geringere Komplexität vor als Tätigkeiten, die typischerweise von einer Fachkraft ausgeübt werden. Dem Anforderungsniveau 1 werden daher alle Helfer- und Anlerntätigkeiten sowie einjährige (geregelte) Berufsausbildungen zugeordnet. </a:t>
          </a:r>
        </a:p>
        <a:p>
          <a:pPr algn="l">
            <a:lnSpc>
              <a:spcPts val="900"/>
            </a:lnSpc>
          </a:pPr>
          <a:endParaRPr lang="de-DE" sz="900" baseline="0" smtClean="0">
            <a:latin typeface="Arial" pitchFamily="34" charset="0"/>
            <a:ea typeface="+mn-ea"/>
            <a:cs typeface="Arial" pitchFamily="34" charset="0"/>
          </a:endParaRPr>
        </a:p>
        <a:p>
          <a:pPr algn="l">
            <a:lnSpc>
              <a:spcPts val="900"/>
            </a:lnSpc>
          </a:pPr>
          <a:r>
            <a:rPr lang="de-DE" sz="900" b="1" baseline="0" smtClean="0">
              <a:latin typeface="Arial" pitchFamily="34" charset="0"/>
              <a:ea typeface="+mn-ea"/>
              <a:cs typeface="Arial" pitchFamily="34" charset="0"/>
            </a:rPr>
            <a:t>Anforderungsniveau 2: Fachlich ausgerichtete Tätigkeiten</a:t>
          </a:r>
        </a:p>
        <a:p>
          <a:pPr algn="l">
            <a:lnSpc>
              <a:spcPts val="900"/>
            </a:lnSpc>
          </a:pPr>
          <a:r>
            <a:rPr lang="de-DE" sz="900" baseline="0" smtClean="0">
              <a:latin typeface="Arial" pitchFamily="34" charset="0"/>
              <a:ea typeface="+mn-ea"/>
              <a:cs typeface="Arial" pitchFamily="34" charset="0"/>
            </a:rPr>
            <a:t>Berufe, denen das Anforderungsniveau 2 zugeordnet wird, sind gegenüber den Helfer- und Anlerntätigkeiten deutlich komplexer bzw. stärker fachlich ausgerichtet. Das bedeutet, für die sachgerechte Ausübung dieser Tätigkeiten werden fundierte Fachkenntnisse und Fertigkeiten vorausgesetzt. Das Anforderungsniveau 2 wird üblicherweise mit dem Abschluss einer zwei- bis dreijährigen Berufsausbildung erreicht. Eine entsprechende Berufserfahrung und/oder informelle berufliche Ausbildung werden als gleichwertig angesehen. Bei Anforderungsniveau 2 werden alle Berufe verortet, die hinsichtlich ihres Komplexitätsgrades der Tätigkeit einer Fachkraft entsprechen. </a:t>
          </a:r>
        </a:p>
        <a:p>
          <a:pPr algn="l">
            <a:lnSpc>
              <a:spcPts val="800"/>
            </a:lnSpc>
          </a:pPr>
          <a:endParaRPr lang="de-DE" sz="900" baseline="0" smtClean="0">
            <a:latin typeface="Arial" pitchFamily="34" charset="0"/>
            <a:ea typeface="+mn-ea"/>
            <a:cs typeface="Arial" pitchFamily="34" charset="0"/>
          </a:endParaRPr>
        </a:p>
        <a:p>
          <a:pPr algn="l">
            <a:lnSpc>
              <a:spcPts val="800"/>
            </a:lnSpc>
          </a:pPr>
          <a:r>
            <a:rPr lang="de-DE" sz="900" b="1" baseline="0" smtClean="0">
              <a:latin typeface="Arial" pitchFamily="34" charset="0"/>
              <a:ea typeface="+mn-ea"/>
              <a:cs typeface="Arial" pitchFamily="34" charset="0"/>
            </a:rPr>
            <a:t>Anforderungsniveau 3: Komplexe Spezialistentätigkeiten</a:t>
          </a:r>
        </a:p>
        <a:p>
          <a:pPr algn="l">
            <a:lnSpc>
              <a:spcPts val="800"/>
            </a:lnSpc>
          </a:pPr>
          <a:r>
            <a:rPr lang="de-DE" sz="900" baseline="0" smtClean="0">
              <a:latin typeface="Arial" pitchFamily="34" charset="0"/>
              <a:ea typeface="+mn-ea"/>
              <a:cs typeface="Arial" pitchFamily="34" charset="0"/>
            </a:rPr>
            <a:t>Die Berufe mit Anforderungsniveau 3 sind gegenüber den Berufen, die dem Anforderungsniveau 2 zugeordnet werden, deutlich komplexer und mit Spezialkenntnissen und -fertigkeiten verbunden. Die Anforderungen an das fachliche Wissen sind somit höher. Zudem erfordern die hier verorteten Berufe die Befähigung zur Bewältigung gehobener Fach- und Führungsaufgaben. Charakteristisch für die Berufe des Anforderungsniveaus 3 sind neben den jeweiligen Spezialistentätigkeiten Planungs- und Kontrolltätigkeiten, wie z. B. Arbeitsvorbereitung, Betriebsmitteleinsatzplanung sowie Qualitätsprüfung und -sicherung. Häufig werden die hierfür notwendigen Kenntnisse und Fertigkeiten im Rahmen einer beruflichen Fort- oder Weiterbildung vermittelt. Dem Anforderungsniveau 3 werden daher die Berufe zugeordnet, denen eine Meister- oder Technikerausbildung bzw. ein gleichwertiger Fachschul- oder Hochschulabschluss vorausgegangen ist. Häufig kann auch eine entsprechende Berufserfahrung und/oder informelle berufliche Ausbildung ausreichend für die Ausübung des Berufes sein.</a:t>
          </a:r>
        </a:p>
        <a:p>
          <a:pPr algn="l">
            <a:lnSpc>
              <a:spcPts val="900"/>
            </a:lnSpc>
          </a:pPr>
          <a:endParaRPr lang="de-DE" sz="900" baseline="0" smtClean="0">
            <a:latin typeface="Arial" pitchFamily="34" charset="0"/>
            <a:ea typeface="+mn-ea"/>
            <a:cs typeface="Arial" pitchFamily="34" charset="0"/>
          </a:endParaRPr>
        </a:p>
        <a:p>
          <a:pPr algn="l">
            <a:lnSpc>
              <a:spcPts val="900"/>
            </a:lnSpc>
          </a:pPr>
          <a:r>
            <a:rPr lang="de-DE" sz="900" b="1" baseline="0" smtClean="0">
              <a:latin typeface="Arial" pitchFamily="34" charset="0"/>
              <a:ea typeface="+mn-ea"/>
              <a:cs typeface="Arial" pitchFamily="34" charset="0"/>
            </a:rPr>
            <a:t>Anforderungsniveau 4: Hoch komplexe Tätigkeiten</a:t>
          </a:r>
        </a:p>
        <a:p>
          <a:pPr algn="l">
            <a:lnSpc>
              <a:spcPts val="900"/>
            </a:lnSpc>
          </a:pPr>
          <a:r>
            <a:rPr lang="de-DE" sz="900" baseline="0" smtClean="0">
              <a:latin typeface="Arial" pitchFamily="34" charset="0"/>
              <a:ea typeface="+mn-ea"/>
              <a:cs typeface="Arial" pitchFamily="34" charset="0"/>
            </a:rPr>
            <a:t>Dem Anforderungsniveau 4 werden die Berufe zugeordnet, deren Tätigkeitsbündel einen sehr hohen Komplexitätsgrad aufweisen bzw. ein entsprechend hohes Kenntnis- und Fertigkeitsniveau erfordern. Kennzeichnend für die Berufe des Anforderungsniveaus 4 sind hoch komplexe Tätigkeiten. Dazu zählen z. B. Entwicklungs-, Forschungs- und Diagnosetätigkeiten, Wissensvermittlung sowie Leitungs- und Führungsaufgaben innerhalb eines (großen) Unternehmens. In der Regel setzt die Ausübung dieser Berufe eine mindestens vierjährige Hochschulausbildung und/oder eine entsprechende Berufserfahrung voraus. Der typischerweise erforderliche berufliche Bildungsabschluss ist ein Hochschulabschluss (Masterabschluss, Diplom, Staatsexamen o. Ä.). Bei einigen Berufen bzw. Tätigkeiten kann auch die Anforderung einer Promotion bzw. Habilitation bestehen.</a:t>
          </a:r>
        </a:p>
        <a:p>
          <a:pPr marL="0" indent="0" algn="l">
            <a:lnSpc>
              <a:spcPts val="800"/>
            </a:lnSpc>
          </a:pPr>
          <a:endParaRPr lang="de-DE" sz="900" b="1" i="0" u="none" strike="noStrike" baseline="0">
            <a:solidFill>
              <a:srgbClr val="000000"/>
            </a:solidFill>
            <a:latin typeface="Arial" pitchFamily="34" charset="0"/>
            <a:ea typeface="+mn-ea"/>
            <a:cs typeface="Arial" pitchFamily="34" charset="0"/>
          </a:endParaRPr>
        </a:p>
        <a:p>
          <a:pPr marL="0" indent="0" algn="l">
            <a:lnSpc>
              <a:spcPts val="800"/>
            </a:lnSpc>
          </a:pPr>
          <a:r>
            <a:rPr lang="de-DE" sz="900" b="1" i="0" u="none" strike="noStrike" baseline="0">
              <a:solidFill>
                <a:srgbClr val="000000"/>
              </a:solidFill>
              <a:latin typeface="Arial" pitchFamily="34" charset="0"/>
              <a:ea typeface="+mn-ea"/>
              <a:cs typeface="Arial" pitchFamily="34" charset="0"/>
            </a:rPr>
            <a:t>Besonderheiten der Zuordnung im Vergleich zum allgemeinen Sprachgebrauch:</a:t>
          </a:r>
        </a:p>
        <a:p>
          <a:pPr marL="0" indent="0" algn="l">
            <a:lnSpc>
              <a:spcPts val="800"/>
            </a:lnSpc>
          </a:pPr>
          <a:endParaRPr lang="de-DE" sz="900" b="0" i="0" u="none" strike="noStrike" baseline="0">
            <a:solidFill>
              <a:srgbClr val="000000"/>
            </a:solidFill>
            <a:latin typeface="Arial" pitchFamily="34" charset="0"/>
            <a:ea typeface="+mn-ea"/>
            <a:cs typeface="Arial" pitchFamily="34" charset="0"/>
          </a:endParaRPr>
        </a:p>
        <a:p>
          <a:pPr marL="0" marR="0" indent="0" algn="l" defTabSz="914400" eaLnBrk="1" fontAlgn="auto" latinLnBrk="0" hangingPunct="1">
            <a:lnSpc>
              <a:spcPts val="800"/>
            </a:lnSpc>
            <a:spcBef>
              <a:spcPts val="0"/>
            </a:spcBef>
            <a:spcAft>
              <a:spcPts val="0"/>
            </a:spcAft>
            <a:buClrTx/>
            <a:buSzTx/>
            <a:buFontTx/>
            <a:buNone/>
            <a:tabLst/>
            <a:defRPr/>
          </a:pPr>
          <a:r>
            <a:rPr lang="de-DE" sz="900" b="0" i="1" u="none" strike="noStrike" baseline="0">
              <a:solidFill>
                <a:srgbClr val="000000"/>
              </a:solidFill>
              <a:latin typeface="Arial" pitchFamily="34" charset="0"/>
              <a:ea typeface="+mn-ea"/>
              <a:cs typeface="Arial" pitchFamily="34" charset="0"/>
            </a:rPr>
            <a:t>Besonderheit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1" u="none" strike="noStrike" baseline="0">
              <a:solidFill>
                <a:srgbClr val="000000"/>
              </a:solidFill>
              <a:latin typeface="Arial" pitchFamily="34" charset="0"/>
              <a:ea typeface="+mn-ea"/>
              <a:cs typeface="Arial" pitchFamily="34" charset="0"/>
            </a:rPr>
            <a:t>Helfer</a:t>
          </a:r>
          <a:r>
            <a:rPr lang="de-DE" sz="900" baseline="0">
              <a:latin typeface="Arial" pitchFamily="34" charset="0"/>
              <a:ea typeface="+mn-ea"/>
              <a:cs typeface="Arial" pitchFamily="34" charset="0"/>
            </a:rPr>
            <a:t>“</a:t>
          </a:r>
          <a:r>
            <a:rPr lang="de-DE" sz="900" b="0" i="1" u="none" strike="noStrike" baseline="0">
              <a:solidFill>
                <a:srgbClr val="000000"/>
              </a:solidFill>
              <a:latin typeface="Arial" pitchFamily="34" charset="0"/>
              <a:ea typeface="+mn-ea"/>
              <a:cs typeface="Arial" pitchFamily="34" charset="0"/>
            </a:rPr>
            <a:t> in der KldB 2010 und im allgemeinen Sprachgebrauch</a:t>
          </a:r>
        </a:p>
        <a:p>
          <a:pPr marL="0" marR="0" indent="0" algn="l" defTabSz="914400" eaLnBrk="1" fontAlgn="auto" latinLnBrk="0" hangingPunct="1">
            <a:lnSpc>
              <a:spcPts val="8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aseline="0" smtClean="0">
              <a:latin typeface="Arial" pitchFamily="34" charset="0"/>
              <a:ea typeface="+mn-ea"/>
              <a:cs typeface="Arial" pitchFamily="34" charset="0"/>
            </a:rPr>
            <a:t>Helferberufe</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aseline="0" smtClean="0">
              <a:latin typeface="Arial" pitchFamily="34" charset="0"/>
              <a:ea typeface="+mn-ea"/>
              <a:cs typeface="Arial" pitchFamily="34" charset="0"/>
            </a:rPr>
            <a:t> der KldB 2010 umfassen typischerweise einfache, wenig komplexe (Routine-)Tätigkeiten. Aufgrund der geringen Komplexität der Tätigkeiten wird ein formaler beruflicher Bildungsabschluss nicht oder nur in Grundzügen vorausgesetzt. </a:t>
          </a:r>
          <a:r>
            <a:rPr lang="de-DE" sz="900" baseline="0">
              <a:latin typeface="Arial" pitchFamily="34" charset="0"/>
              <a:ea typeface="+mn-ea"/>
              <a:cs typeface="Arial" pitchFamily="34" charset="0"/>
            </a:rPr>
            <a:t>Entsprechend wird Helfer- und Anlerntätigkeiten das Anforderungsniveau 1 zugeordnet. Dennoch umfasst das Anforderungsniveau 1 mehr Berufe, als im üblichen Sprachgebrauch unter Helfer i. S. v. ungelernter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aseline="0">
              <a:latin typeface="Arial" pitchFamily="34" charset="0"/>
              <a:ea typeface="+mn-ea"/>
              <a:cs typeface="Arial" pitchFamily="34" charset="0"/>
            </a:rPr>
            <a:t>Hilfskraft</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aseline="0">
              <a:latin typeface="Arial" pitchFamily="34" charset="0"/>
              <a:ea typeface="+mn-ea"/>
              <a:cs typeface="Arial" pitchFamily="34" charset="0"/>
            </a:rPr>
            <a:t> verstanden wird. Nach der Definition und der Empfehlung des Bundesinstituts für berufliche Bildung (BiBB) werden auch alle einjährigen Berufsausbildungen, z. B. „Gesundheits- und Krankenpflegehelfer/in“, „Rettungsdiensthelfer/in“ und „Kindergartenhelfer/in“ dieser Kategorie zugeordnet. </a:t>
          </a:r>
          <a:endParaRPr lang="de-DE" sz="900" baseline="0" smtClean="0">
            <a:latin typeface="Arial" pitchFamily="34" charset="0"/>
            <a:ea typeface="+mn-ea"/>
            <a:cs typeface="Arial" pitchFamily="34" charset="0"/>
          </a:endParaRPr>
        </a:p>
        <a:p>
          <a:pPr algn="l">
            <a:lnSpc>
              <a:spcPts val="800"/>
            </a:lnSpc>
          </a:pPr>
          <a:r>
            <a:rPr lang="de-DE" sz="900" baseline="0" smtClean="0">
              <a:latin typeface="Arial" pitchFamily="34" charset="0"/>
              <a:ea typeface="+mn-ea"/>
              <a:cs typeface="Arial" pitchFamily="34" charset="0"/>
            </a:rPr>
            <a:t>Diese Berufe werden üblicherweise in der gleichen Berufsfachlichkeit (4-Steller) verortet wie die komplexeren, größtenteils darauf aufbauenden Fachkrafttätigkeiten (Anforderungsniveau 2). Somit wird z. B. der Beruf „Kindergartenhelfer/in“ dem gleichen 4-Steller (8311) „Berufe in der Kinderbetreuung und -erziehung“ zugeordnet wie der Beruf „Erzieher/in“ und mit Hilfe des Anforderungsniveaus (5. Stelle, Berufsgattung) von diesem abgegrenzt. </a:t>
          </a:r>
        </a:p>
        <a:p>
          <a:pPr marL="0" indent="0" algn="l">
            <a:lnSpc>
              <a:spcPts val="800"/>
            </a:lnSpc>
          </a:pPr>
          <a:endParaRPr lang="de-DE" sz="900" b="0" i="0" u="none" strike="noStrike" baseline="0">
            <a:solidFill>
              <a:srgbClr val="000000"/>
            </a:solidFill>
            <a:latin typeface="Arial" pitchFamily="34" charset="0"/>
            <a:ea typeface="+mn-ea"/>
            <a:cs typeface="Arial" pitchFamily="34" charset="0"/>
          </a:endParaRPr>
        </a:p>
        <a:p>
          <a:pPr marL="0" marR="0" indent="0" algn="l" defTabSz="914400" eaLnBrk="1" fontAlgn="auto" latinLnBrk="0" hangingPunct="1">
            <a:lnSpc>
              <a:spcPts val="800"/>
            </a:lnSpc>
            <a:spcBef>
              <a:spcPts val="0"/>
            </a:spcBef>
            <a:spcAft>
              <a:spcPts val="0"/>
            </a:spcAft>
            <a:buClrTx/>
            <a:buSzTx/>
            <a:buFontTx/>
            <a:buNone/>
            <a:tabLst/>
            <a:defRPr/>
          </a:pPr>
          <a:r>
            <a:rPr lang="de-DE" sz="900" b="0" i="1" u="none" strike="noStrike" baseline="0">
              <a:solidFill>
                <a:srgbClr val="000000"/>
              </a:solidFill>
              <a:latin typeface="Arial" pitchFamily="34" charset="0"/>
              <a:ea typeface="+mn-ea"/>
              <a:cs typeface="Arial" pitchFamily="34" charset="0"/>
            </a:rPr>
            <a:t>Besonderheit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1" u="none" strike="noStrike" baseline="0">
              <a:solidFill>
                <a:srgbClr val="000000"/>
              </a:solidFill>
              <a:latin typeface="Arial" pitchFamily="34" charset="0"/>
              <a:ea typeface="+mn-ea"/>
              <a:cs typeface="Arial" pitchFamily="34" charset="0"/>
            </a:rPr>
            <a:t>Fachkraft</a:t>
          </a:r>
          <a:r>
            <a:rPr lang="de-DE" sz="900" baseline="0">
              <a:latin typeface="Arial" pitchFamily="34" charset="0"/>
              <a:ea typeface="+mn-ea"/>
              <a:cs typeface="Arial" pitchFamily="34" charset="0"/>
            </a:rPr>
            <a:t>“</a:t>
          </a:r>
          <a:r>
            <a:rPr lang="de-DE" sz="900" b="0" i="1" u="none" strike="noStrike" baseline="0">
              <a:solidFill>
                <a:srgbClr val="000000"/>
              </a:solidFill>
              <a:latin typeface="Arial" pitchFamily="34" charset="0"/>
              <a:ea typeface="+mn-ea"/>
              <a:cs typeface="Arial" pitchFamily="34" charset="0"/>
            </a:rPr>
            <a:t>in der KldB 2010 und im allgemeinen Sprachgebrauch</a:t>
          </a:r>
        </a:p>
        <a:p>
          <a:pPr marL="0" marR="0" indent="0" algn="l" defTabSz="914400" eaLnBrk="1" fontAlgn="auto" latinLnBrk="0" hangingPunct="1">
            <a:lnSpc>
              <a:spcPts val="800"/>
            </a:lnSpc>
            <a:spcBef>
              <a:spcPts val="0"/>
            </a:spcBef>
            <a:spcAft>
              <a:spcPts val="0"/>
            </a:spcAft>
            <a:buClrTx/>
            <a:buSzTx/>
            <a:buFontTx/>
            <a:buNone/>
            <a:tabLst/>
            <a:defRPr/>
          </a:pPr>
          <a:r>
            <a:rPr lang="de-DE" sz="900" b="0" i="0" u="none" strike="noStrike" baseline="0" smtClean="0">
              <a:solidFill>
                <a:srgbClr val="000000"/>
              </a:solidFill>
              <a:latin typeface="Arial" pitchFamily="34" charset="0"/>
              <a:ea typeface="+mn-ea"/>
              <a:cs typeface="Arial" pitchFamily="34" charset="0"/>
            </a:rPr>
            <a:t>Die Bezeichnung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Fachkraft</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 im Sinne der KldB 2010 als Anforderungsniveau 2 unterscheidet sich von der im allgemeinen Sprachgebrauch verwendeten Definition von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Fachkräften</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Fachkraft</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 als Anforderungsniveau 2 umfasst typischerweise fachlich ausgerichtete Tätigkeiten für Personen mit abgeschlossener zwei- bis dreijähriger Berufsausbildung. Unter dem allgemeinen Begriff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Fachkraft</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 dagegen werden üblicherweise Berufe mit </a:t>
          </a:r>
          <a:r>
            <a:rPr lang="de-DE" sz="900" b="0" i="1" u="none" strike="noStrike" baseline="0" smtClean="0">
              <a:solidFill>
                <a:srgbClr val="000000"/>
              </a:solidFill>
              <a:latin typeface="Arial" pitchFamily="34" charset="0"/>
              <a:ea typeface="+mn-ea"/>
              <a:cs typeface="Arial" pitchFamily="34" charset="0"/>
            </a:rPr>
            <a:t>mindestens</a:t>
          </a:r>
          <a:r>
            <a:rPr lang="de-DE" sz="900" b="0" i="0" u="none" strike="noStrike" baseline="0" smtClean="0">
              <a:solidFill>
                <a:srgbClr val="000000"/>
              </a:solidFill>
              <a:latin typeface="Arial" pitchFamily="34" charset="0"/>
              <a:ea typeface="+mn-ea"/>
              <a:cs typeface="Arial" pitchFamily="34" charset="0"/>
            </a:rPr>
            <a:t> abgeschlossener Berufsausbildung verstanden. Dieses allgemeine Verständnis von Fachkraft umfasst also zusätzlich zu Tätigkeiten mit abgeschlossener Berufsausbildung auch Tätigkeiten mit höheren Abschlüssen bis hin zu Hochschulabschlüssen. In der KldB 2010 wäre dies näherungsweise über die Aggregation von Anforderungsniveau zwei bis vier, d. h. unter Ausschluss von Helfer- und Anlerntätigkeiten, nachzubilden.</a:t>
          </a:r>
          <a:endParaRPr lang="de-DE" sz="900" b="1" i="0" u="none" strike="noStrike" baseline="0" smtClean="0">
            <a:solidFill>
              <a:srgbClr val="000000"/>
            </a:solidFill>
            <a:latin typeface="Arial" pitchFamily="34" charset="0"/>
            <a:ea typeface="+mn-ea"/>
            <a:cs typeface="Arial" pitchFamily="34" charset="0"/>
          </a:endParaRPr>
        </a:p>
        <a:p>
          <a:pPr marL="0" indent="0" algn="l">
            <a:lnSpc>
              <a:spcPts val="800"/>
            </a:lnSpc>
          </a:pPr>
          <a:endParaRPr lang="de-DE" sz="900" b="1" i="0" u="none" strike="noStrike" baseline="0" smtClean="0">
            <a:solidFill>
              <a:srgbClr val="000000"/>
            </a:solidFill>
            <a:latin typeface="Arial" pitchFamily="34" charset="0"/>
            <a:ea typeface="+mn-ea"/>
            <a:cs typeface="Arial" pitchFamily="34" charset="0"/>
          </a:endParaRPr>
        </a:p>
        <a:p>
          <a:pPr marL="0" indent="0" algn="l">
            <a:lnSpc>
              <a:spcPts val="800"/>
            </a:lnSpc>
          </a:pPr>
          <a:r>
            <a:rPr lang="de-DE" sz="900" b="1" i="0" u="none" strike="noStrike" baseline="0" smtClean="0">
              <a:solidFill>
                <a:srgbClr val="000000"/>
              </a:solidFill>
              <a:latin typeface="Arial" pitchFamily="34" charset="0"/>
              <a:ea typeface="+mn-ea"/>
              <a:cs typeface="Arial" pitchFamily="34" charset="0"/>
            </a:rPr>
            <a:t>Nähere Informationen, </a:t>
          </a:r>
          <a:r>
            <a:rPr lang="de-DE" sz="900" b="0" i="0" u="none" strike="noStrike" baseline="0" smtClean="0">
              <a:solidFill>
                <a:srgbClr val="000000"/>
              </a:solidFill>
              <a:latin typeface="Arial" pitchFamily="34" charset="0"/>
              <a:ea typeface="+mn-ea"/>
              <a:cs typeface="Arial" pitchFamily="34" charset="0"/>
            </a:rPr>
            <a:t>systematische Übersichten und Dokumentationen zur Entwicklung und Ausprägung des Anforderungsniveaus finden Sie im Internet unter:  </a:t>
          </a:r>
          <a:endParaRPr lang="de-DE" sz="900" b="1" i="0" u="none" strike="noStrike" baseline="0" smtClean="0">
            <a:solidFill>
              <a:srgbClr val="000000"/>
            </a:solidFill>
            <a:latin typeface="Arial" pitchFamily="34" charset="0"/>
            <a:ea typeface="+mn-ea"/>
            <a:cs typeface="Arial" pitchFamily="34" charset="0"/>
          </a:endParaRPr>
        </a:p>
        <a:p>
          <a:pPr algn="l" rtl="0">
            <a:lnSpc>
              <a:spcPts val="800"/>
            </a:lnSpc>
            <a:defRPr sz="1000"/>
          </a:pPr>
          <a:endParaRPr lang="de-DE" sz="900" b="0"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r>
            <a:rPr lang="de-DE" sz="900" b="1" i="0" u="none" strike="noStrike" baseline="0">
              <a:solidFill>
                <a:srgbClr val="000000"/>
              </a:solidFill>
              <a:latin typeface="Arial" pitchFamily="34" charset="0"/>
              <a:cs typeface="Arial" pitchFamily="34" charset="0"/>
            </a:rPr>
            <a:t> </a:t>
          </a:r>
        </a:p>
        <a:p>
          <a:pPr marL="0" marR="0" indent="0" algn="l" defTabSz="914400" rtl="0" eaLnBrk="1" fontAlgn="auto" latinLnBrk="0" hangingPunct="1">
            <a:lnSpc>
              <a:spcPts val="800"/>
            </a:lnSpc>
            <a:spcBef>
              <a:spcPts val="0"/>
            </a:spcBef>
            <a:spcAft>
              <a:spcPts val="0"/>
            </a:spcAft>
            <a:buClrTx/>
            <a:buSzTx/>
            <a:buFontTx/>
            <a:buNone/>
            <a:tabLst/>
            <a:defRPr sz="1000"/>
          </a:pPr>
          <a:endParaRPr lang="de-DE" sz="900" b="1"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de-DE" sz="900" b="1"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de-DE" sz="900" b="1"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de-DE" sz="900" b="1"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de-DE" sz="900" b="1"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de-DE" sz="900" b="1"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de-DE" sz="900" b="1"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de-DE" sz="900" b="1" i="0" u="none" strike="noStrike" baseline="0">
            <a:solidFill>
              <a:srgbClr val="000000"/>
            </a:solidFill>
            <a:latin typeface="Arial" pitchFamily="34" charset="0"/>
            <a:cs typeface="Arial" pitchFamily="34" charset="0"/>
          </a:endParaRPr>
        </a:p>
        <a:p>
          <a:pPr algn="l" rtl="0">
            <a:lnSpc>
              <a:spcPts val="800"/>
            </a:lnSpc>
            <a:defRPr sz="1000"/>
          </a:pPr>
          <a:endParaRPr lang="de-DE" sz="900" b="1" i="0" u="none" strike="noStrike" baseline="0">
            <a:solidFill>
              <a:srgbClr val="000000"/>
            </a:solidFill>
            <a:latin typeface="Arial" pitchFamily="34" charset="0"/>
            <a:cs typeface="Arial" pitchFamily="34" charset="0"/>
          </a:endParaRPr>
        </a:p>
        <a:p>
          <a:pPr algn="l" rtl="0">
            <a:lnSpc>
              <a:spcPts val="700"/>
            </a:lnSpc>
            <a:defRPr sz="1000"/>
          </a:pPr>
          <a:endParaRPr lang="de-DE" sz="900" b="1" i="0" u="none" strike="noStrike" baseline="0">
            <a:solidFill>
              <a:srgbClr val="000000"/>
            </a:solidFill>
            <a:latin typeface="Arial" pitchFamily="34" charset="0"/>
            <a:cs typeface="Arial" pitchFamily="34" charset="0"/>
          </a:endParaRPr>
        </a:p>
        <a:p>
          <a:pPr algn="l" rtl="0">
            <a:lnSpc>
              <a:spcPts val="800"/>
            </a:lnSpc>
            <a:defRPr sz="1000"/>
          </a:pPr>
          <a:endParaRPr lang="de-DE" sz="900" b="1" i="0" u="none" strike="noStrike" baseline="0">
            <a:solidFill>
              <a:srgbClr val="000000"/>
            </a:solidFill>
            <a:latin typeface="Arial"/>
            <a:cs typeface="Arial"/>
          </a:endParaRPr>
        </a:p>
        <a:p>
          <a:pPr algn="l" rtl="0">
            <a:lnSpc>
              <a:spcPts val="800"/>
            </a:lnSpc>
            <a:defRPr sz="1000"/>
          </a:pPr>
          <a:endParaRPr lang="de-DE" sz="900" b="1" i="0" u="none" strike="noStrike" baseline="0">
            <a:solidFill>
              <a:srgbClr val="000000"/>
            </a:solidFill>
            <a:latin typeface="Arial"/>
            <a:cs typeface="Arial"/>
          </a:endParaRPr>
        </a:p>
        <a:p>
          <a:pPr algn="l" rtl="0">
            <a:lnSpc>
              <a:spcPts val="800"/>
            </a:lnSpc>
            <a:defRPr sz="1000"/>
          </a:pPr>
          <a:endParaRPr lang="de-DE" sz="900" b="1" i="0" u="none" strike="noStrike" baseline="0">
            <a:solidFill>
              <a:srgbClr val="000000"/>
            </a:solidFill>
            <a:latin typeface="Arial"/>
            <a:cs typeface="Arial"/>
          </a:endParaRPr>
        </a:p>
        <a:p>
          <a:pPr algn="l" rtl="0">
            <a:lnSpc>
              <a:spcPts val="800"/>
            </a:lnSpc>
            <a:defRPr sz="1000"/>
          </a:pPr>
          <a:endParaRPr lang="de-DE" sz="900" b="1" i="0" u="none" strike="noStrike" baseline="0">
            <a:solidFill>
              <a:srgbClr val="000000"/>
            </a:solidFill>
            <a:latin typeface="Arial"/>
            <a:cs typeface="Arial"/>
          </a:endParaRPr>
        </a:p>
        <a:p>
          <a:pPr algn="l" rtl="0">
            <a:lnSpc>
              <a:spcPts val="900"/>
            </a:lnSpc>
            <a:defRPr sz="1000"/>
          </a:pPr>
          <a:endParaRPr lang="de-DE" sz="900" b="1" i="0" u="none" strike="noStrike" baseline="0">
            <a:solidFill>
              <a:srgbClr val="000000"/>
            </a:solidFill>
            <a:latin typeface="Arial"/>
            <a:cs typeface="Arial"/>
          </a:endParaRPr>
        </a:p>
        <a:p>
          <a:pPr algn="l" rtl="0">
            <a:lnSpc>
              <a:spcPts val="700"/>
            </a:lnSpc>
            <a:defRPr sz="1000"/>
          </a:pPr>
          <a:endParaRPr lang="de-DE" sz="900" b="1" i="0" u="none" strike="noStrike" baseline="0">
            <a:solidFill>
              <a:srgbClr val="000000"/>
            </a:solidFill>
            <a:latin typeface="Arial"/>
            <a:cs typeface="Arial"/>
          </a:endParaRPr>
        </a:p>
        <a:p>
          <a:pPr algn="l" rtl="0">
            <a:lnSpc>
              <a:spcPts val="900"/>
            </a:lnSpc>
            <a:defRPr sz="1000"/>
          </a:pPr>
          <a:endParaRPr lang="de-DE" sz="900" b="1" i="0" u="none" strike="noStrike" baseline="0">
            <a:solidFill>
              <a:srgbClr val="000000"/>
            </a:solidFill>
            <a:latin typeface="Arial"/>
            <a:cs typeface="Arial"/>
          </a:endParaRPr>
        </a:p>
        <a:p>
          <a:pPr algn="l" rtl="0">
            <a:lnSpc>
              <a:spcPts val="700"/>
            </a:lnSpc>
            <a:defRPr sz="1000"/>
          </a:pPr>
          <a:endParaRPr lang="de-DE" sz="900" b="1" i="0" u="none" strike="noStrike" baseline="0">
            <a:solidFill>
              <a:srgbClr val="000000"/>
            </a:solidFill>
            <a:latin typeface="Arial"/>
            <a:cs typeface="Arial"/>
          </a:endParaRPr>
        </a:p>
        <a:p>
          <a:pPr algn="l" rtl="0">
            <a:lnSpc>
              <a:spcPts val="800"/>
            </a:lnSpc>
            <a:defRPr sz="1000"/>
          </a:pPr>
          <a:endParaRPr lang="de-DE" sz="900" b="1" i="0" u="none" strike="noStrike" baseline="0">
            <a:solidFill>
              <a:srgbClr val="000000"/>
            </a:solidFill>
            <a:latin typeface="Arial"/>
            <a:cs typeface="Arial"/>
          </a:endParaRPr>
        </a:p>
      </xdr:txBody>
    </xdr:sp>
    <xdr:clientData/>
  </xdr:twoCellAnchor>
  <xdr:twoCellAnchor>
    <xdr:from>
      <xdr:col>3</xdr:col>
      <xdr:colOff>1784350</xdr:colOff>
      <xdr:row>2</xdr:row>
      <xdr:rowOff>0</xdr:rowOff>
    </xdr:from>
    <xdr:to>
      <xdr:col>4</xdr:col>
      <xdr:colOff>88900</xdr:colOff>
      <xdr:row>3</xdr:row>
      <xdr:rowOff>28575</xdr:rowOff>
    </xdr:to>
    <xdr:sp macro="" textlink="">
      <xdr:nvSpPr>
        <xdr:cNvPr id="5" name="Inhalt">
          <a:hlinkClick xmlns:r="http://schemas.openxmlformats.org/officeDocument/2006/relationships" r:id="rId2"/>
        </xdr:cNvPr>
        <xdr:cNvSpPr txBox="1"/>
      </xdr:nvSpPr>
      <xdr:spPr>
        <a:xfrm>
          <a:off x="6708775" y="619125"/>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619125</xdr:colOff>
      <xdr:row>0</xdr:row>
      <xdr:rowOff>409575</xdr:rowOff>
    </xdr:to>
    <xdr:pic>
      <xdr:nvPicPr>
        <xdr:cNvPr id="35845" name="Picture 2"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8764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7</xdr:col>
      <xdr:colOff>809625</xdr:colOff>
      <xdr:row>32</xdr:row>
      <xdr:rowOff>209550</xdr:rowOff>
    </xdr:to>
    <xdr:sp macro="" textlink="">
      <xdr:nvSpPr>
        <xdr:cNvPr id="3" name="Text Box 1"/>
        <xdr:cNvSpPr txBox="1">
          <a:spLocks noChangeArrowheads="1"/>
        </xdr:cNvSpPr>
      </xdr:nvSpPr>
      <xdr:spPr bwMode="auto">
        <a:xfrm>
          <a:off x="0" y="952500"/>
          <a:ext cx="6257925" cy="4743450"/>
        </a:xfrm>
        <a:prstGeom prst="rect">
          <a:avLst/>
        </a:prstGeom>
        <a:noFill/>
        <a:ln w="9525" cap="rnd">
          <a:noFill/>
          <a:prstDash val="sysDot"/>
          <a:miter lim="800000"/>
          <a:headEnd/>
          <a:tailEnd/>
        </a:ln>
      </xdr:spPr>
      <xdr:txBody>
        <a:bodyPr vertOverflow="clip" wrap="square" lIns="27432" tIns="22860" rIns="27432" bIns="0" anchor="t" upright="1"/>
        <a:lstStyle/>
        <a:p>
          <a:pPr algn="just" rtl="0">
            <a:defRPr sz="1000"/>
          </a:pPr>
          <a:r>
            <a:rPr lang="de-DE" sz="1200" b="1" i="0" u="none" strike="noStrike" baseline="0">
              <a:solidFill>
                <a:srgbClr val="000000"/>
              </a:solidFill>
              <a:latin typeface="Arial"/>
              <a:cs typeface="Arial"/>
            </a:rPr>
            <a:t>Definition</a:t>
          </a:r>
        </a:p>
        <a:p>
          <a:pPr algn="just" rtl="0">
            <a:defRPr sz="1000"/>
          </a:pPr>
          <a:endParaRPr lang="de-DE" sz="1000" b="1" i="0" u="none" strike="noStrike" baseline="0">
            <a:solidFill>
              <a:srgbClr val="000000"/>
            </a:solidFill>
            <a:latin typeface="Arial"/>
            <a:cs typeface="Arial"/>
          </a:endParaRPr>
        </a:p>
        <a:p>
          <a:pPr algn="just" rtl="0">
            <a:defRPr sz="1000"/>
          </a:pPr>
          <a:r>
            <a:rPr lang="de-DE" sz="1000" b="1" i="0" u="none" strike="noStrike" baseline="0">
              <a:solidFill>
                <a:srgbClr val="000000"/>
              </a:solidFill>
              <a:latin typeface="Arial"/>
              <a:cs typeface="Arial"/>
            </a:rPr>
            <a:t>Zielberuf</a:t>
          </a:r>
        </a:p>
        <a:p>
          <a:pPr algn="just" rtl="0">
            <a:defRPr sz="1000"/>
          </a:pPr>
          <a:r>
            <a:rPr lang="de-DE" sz="1000" b="0" i="0" u="none" strike="noStrike" baseline="0">
              <a:solidFill>
                <a:srgbClr val="000000"/>
              </a:solidFill>
              <a:latin typeface="Arial"/>
              <a:cs typeface="Arial"/>
            </a:rPr>
            <a:t>Auswertungen zu Arbeitslosen und Arbeitsuchenden geben Auskunft über den angestrebten Zielberuf des Kunden (unabhängig von der absolvierten Ausbildung und dem tatsächlichen Beruf bei Abgang aus Arbeitslosigkeit). Bei gemeldeten Arbeitsstellen erfolgt die Kategorisierung nach dem vom Arbeitgeber gewünschten Hauptberuf.</a:t>
          </a:r>
        </a:p>
        <a:p>
          <a:pPr algn="just" rtl="0">
            <a:defRPr sz="1000"/>
          </a:pPr>
          <a:endParaRPr lang="de-DE" sz="1000" b="0" i="0" u="none" strike="noStrike" baseline="0">
            <a:solidFill>
              <a:srgbClr val="000000"/>
            </a:solidFill>
            <a:latin typeface="Arial"/>
            <a:cs typeface="Arial"/>
          </a:endParaRPr>
        </a:p>
        <a:p>
          <a:pPr algn="just" rtl="0">
            <a:defRPr sz="1000"/>
          </a:pPr>
          <a:r>
            <a:rPr lang="de-DE" sz="1000" b="1" i="0" u="none" strike="noStrike" baseline="0">
              <a:solidFill>
                <a:srgbClr val="000000"/>
              </a:solidFill>
              <a:latin typeface="Arial"/>
              <a:cs typeface="Arial"/>
            </a:rPr>
            <a:t>Ausbildungsberuf</a:t>
          </a:r>
        </a:p>
        <a:p>
          <a:pPr algn="just" rtl="0">
            <a:defRPr sz="1000"/>
          </a:pPr>
          <a:r>
            <a:rPr lang="de-DE" sz="1000" b="0" i="0" u="none" strike="noStrike" baseline="0">
              <a:solidFill>
                <a:srgbClr val="000000"/>
              </a:solidFill>
              <a:latin typeface="Arial"/>
              <a:cs typeface="Arial"/>
            </a:rPr>
            <a:t>Der Ausbildungsberuf gibt Auskunft darüber, in welchem Ausbildungsberuf die letzte abgeschlossene Berufsausbildung eines Kunden erfolgt ist.</a:t>
          </a:r>
        </a:p>
        <a:p>
          <a:pPr algn="just" rtl="0">
            <a:defRPr sz="1000"/>
          </a:pPr>
          <a:endParaRPr lang="de-DE" sz="1000" b="0" i="0" u="none" strike="noStrike" baseline="0">
            <a:solidFill>
              <a:srgbClr val="000000"/>
            </a:solidFill>
            <a:latin typeface="Arial"/>
            <a:cs typeface="Arial"/>
          </a:endParaRPr>
        </a:p>
        <a:p>
          <a:pPr algn="just" rtl="0">
            <a:defRPr sz="1000"/>
          </a:pPr>
          <a:r>
            <a:rPr lang="de-DE" sz="1200" b="1" i="0" u="none" strike="noStrike" baseline="0">
              <a:solidFill>
                <a:srgbClr val="000000"/>
              </a:solidFill>
              <a:latin typeface="Arial"/>
              <a:cs typeface="Arial"/>
            </a:rPr>
            <a:t>Historie</a:t>
          </a:r>
        </a:p>
        <a:p>
          <a:pPr algn="just" rtl="0">
            <a:defRPr sz="1000"/>
          </a:pPr>
          <a:endParaRPr lang="de-DE" sz="10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Bis April 2011 wurden in der Bundesagentur für Arbeit statistische Auswertungen nach dem Zielberuf ausschließlich anhand der </a:t>
          </a:r>
          <a:r>
            <a:rPr lang="de-DE" sz="1000" b="1">
              <a:latin typeface="Arial" pitchFamily="34" charset="0"/>
              <a:ea typeface="+mn-ea"/>
              <a:cs typeface="Arial" pitchFamily="34" charset="0"/>
            </a:rPr>
            <a:t>Klassifizierung</a:t>
          </a:r>
          <a:r>
            <a:rPr kumimoji="0" lang="de-DE" sz="1000" b="1" i="0" u="none" strike="noStrike" kern="0" cap="none" spc="0" normalizeH="0" baseline="0" noProof="0">
              <a:ln>
                <a:noFill/>
              </a:ln>
              <a:solidFill>
                <a:srgbClr val="000000"/>
              </a:solidFill>
              <a:effectLst/>
              <a:uLnTx/>
              <a:uFillTx/>
              <a:latin typeface="Arial"/>
              <a:ea typeface="+mn-ea"/>
              <a:cs typeface="Arial"/>
            </a:rPr>
            <a:t> der Berufe 1988 (KldB 1988) </a:t>
          </a:r>
          <a:r>
            <a:rPr kumimoji="0" lang="de-DE" sz="1000" b="0" i="0" u="none" strike="noStrike" kern="0" cap="none" spc="0" normalizeH="0" baseline="0" noProof="0">
              <a:ln>
                <a:noFill/>
              </a:ln>
              <a:solidFill>
                <a:srgbClr val="000000"/>
              </a:solidFill>
              <a:effectLst/>
              <a:uLnTx/>
              <a:uFillTx/>
              <a:latin typeface="Arial"/>
              <a:ea typeface="+mn-ea"/>
              <a:cs typeface="Arial"/>
            </a:rPr>
            <a:t>vorgenommen. Diese Klassifikation beruht in ihrer Gliederungsstruktur (mit Ausnahme der 4-stelligen Berufsklasse) auf der KldB aus dem Jahr 1970. Die Ebene der Berufsordnungen (3-Steller) ist seitdem unverändert und bildet somit die deutsche Berufsstruktur der 50er und 60er Jahre ab. Auswertungen des Statistischen Bundesamtes beruhten bisher auf einer KldB 1992. Um die heutigen komplexen Strukturen von Beruf und Beschäftigung national einheitlich abzubilden, wurde eine </a:t>
          </a:r>
          <a:r>
            <a:rPr kumimoji="0" lang="de-DE" sz="1000" b="1" i="0" u="none" strike="noStrike" kern="0" cap="none" spc="0" normalizeH="0" baseline="0" noProof="0">
              <a:ln>
                <a:noFill/>
              </a:ln>
              <a:solidFill>
                <a:srgbClr val="000000"/>
              </a:solidFill>
              <a:effectLst/>
              <a:uLnTx/>
              <a:uFillTx/>
              <a:latin typeface="Arial"/>
              <a:ea typeface="+mn-ea"/>
              <a:cs typeface="Arial"/>
            </a:rPr>
            <a:t>neue Klassifikation der Berufe (KldB 2010) </a:t>
          </a:r>
          <a:r>
            <a:rPr kumimoji="0" lang="de-DE" sz="1000" b="0" i="0" u="none" strike="noStrike" kern="0" cap="none" spc="0" normalizeH="0" baseline="0" noProof="0">
              <a:ln>
                <a:noFill/>
              </a:ln>
              <a:solidFill>
                <a:srgbClr val="000000"/>
              </a:solidFill>
              <a:effectLst/>
              <a:uLnTx/>
              <a:uFillTx/>
              <a:latin typeface="Arial"/>
              <a:ea typeface="+mn-ea"/>
              <a:cs typeface="Arial"/>
            </a:rPr>
            <a:t>entwickelt, durch die beide derzeit bestehenden nationalen Klassifikationen abgelöst werden. Zusätzlich besitzt die KldB 2010 eine hohe Kompatibilität zur internationalen Berufsklassifikation (ISCO-08), so dass die internationale Vergleichbarkeit von Berufsinformationen in den amtlichen Statistiken deutlich verbessert wird.</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Die Struktur der KldB 2010 umfasst fünf Ebenen, die mit Hilfe eines numerischen Systems erfasst werden. Die oberen vier Ebenen sind berufsfachlich gegliedert. Erst auf der untersten Ebene (5-Steller) erfolgt die Ausdifferenzierung nach der zweiten Dimension - dem Anforderungsniveau (Finalversion).</a:t>
          </a: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de-DE" sz="1000" b="1" i="0" u="none" strike="noStrike" baseline="0">
              <a:solidFill>
                <a:srgbClr val="000000"/>
              </a:solidFill>
              <a:latin typeface="Arial"/>
              <a:cs typeface="Arial"/>
            </a:rPr>
            <a:t>Weiterführende Informationen zur Klassifikation und Entwicklung sind zu finden unter:</a:t>
          </a:r>
        </a:p>
        <a:p>
          <a:pPr marL="0" marR="0" indent="0" algn="just" defTabSz="914400" rtl="0" eaLnBrk="1" fontAlgn="auto" latinLnBrk="0" hangingPunct="1">
            <a:lnSpc>
              <a:spcPct val="100000"/>
            </a:lnSpc>
            <a:spcBef>
              <a:spcPts val="0"/>
            </a:spcBef>
            <a:spcAft>
              <a:spcPts val="0"/>
            </a:spcAft>
            <a:buClrTx/>
            <a:buSzTx/>
            <a:buFontTx/>
            <a:buNone/>
            <a:tabLst/>
            <a:defRPr sz="1000"/>
          </a:pPr>
          <a:r>
            <a:rPr lang="de-DE" sz="1000" b="1" i="0" u="none" strike="noStrike" baseline="0">
              <a:solidFill>
                <a:srgbClr val="000000"/>
              </a:solidFill>
              <a:latin typeface="Arial"/>
              <a:cs typeface="Arial"/>
            </a:rPr>
            <a:t> </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xdr:txBody>
    </xdr:sp>
    <xdr:clientData/>
  </xdr:twoCellAnchor>
  <xdr:twoCellAnchor editAs="oneCell">
    <xdr:from>
      <xdr:col>0</xdr:col>
      <xdr:colOff>0</xdr:colOff>
      <xdr:row>32</xdr:row>
      <xdr:rowOff>142876</xdr:rowOff>
    </xdr:from>
    <xdr:to>
      <xdr:col>7</xdr:col>
      <xdr:colOff>800100</xdr:colOff>
      <xdr:row>57</xdr:row>
      <xdr:rowOff>161926</xdr:rowOff>
    </xdr:to>
    <xdr:sp macro="" textlink="">
      <xdr:nvSpPr>
        <xdr:cNvPr id="4" name="Text Box 1"/>
        <xdr:cNvSpPr txBox="1">
          <a:spLocks noChangeArrowheads="1"/>
        </xdr:cNvSpPr>
      </xdr:nvSpPr>
      <xdr:spPr bwMode="auto">
        <a:xfrm>
          <a:off x="0" y="5629276"/>
          <a:ext cx="6248400" cy="4286250"/>
        </a:xfrm>
        <a:prstGeom prst="rect">
          <a:avLst/>
        </a:prstGeom>
        <a:noFill/>
        <a:ln w="9525" cap="rnd">
          <a:noFill/>
          <a:prstDash val="sysDot"/>
          <a:miter lim="800000"/>
          <a:headEnd/>
          <a:tailEnd/>
        </a:ln>
      </xdr:spPr>
      <xdr:txBody>
        <a:bodyPr vertOverflow="clip" wrap="square" lIns="27432" tIns="22860" rIns="27432" bIns="0" anchor="t"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de-DE" sz="1000" b="1" i="0" u="none" strike="noStrike" baseline="0">
              <a:solidFill>
                <a:srgbClr val="000000"/>
              </a:solidFill>
              <a:latin typeface="Arial"/>
              <a:cs typeface="Arial"/>
            </a:rPr>
            <a:t>                                                        </a:t>
          </a:r>
          <a:r>
            <a:rPr lang="de-DE" sz="1000" b="0" i="0" u="none" strike="noStrike" baseline="0">
              <a:solidFill>
                <a:srgbClr val="000000"/>
              </a:solidFill>
              <a:latin typeface="Arial"/>
              <a:cs typeface="Arial"/>
            </a:rPr>
            <a:t>-&gt; Grundlagen -&gt; Klassifikation der Berufe -&gt; KldB 2010</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de-DE" sz="1200" b="1" i="0" u="none" strike="noStrike" baseline="0">
              <a:solidFill>
                <a:srgbClr val="000000"/>
              </a:solidFill>
              <a:latin typeface="Arial"/>
              <a:cs typeface="Arial"/>
            </a:rPr>
            <a:t>Einschränkungen</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de-DE" sz="1000" b="1" i="0" u="none" strike="noStrike" baseline="0">
              <a:solidFill>
                <a:srgbClr val="000000"/>
              </a:solidFill>
              <a:latin typeface="Arial"/>
              <a:cs typeface="Arial"/>
            </a:rPr>
            <a:t>KldB 1988:</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de-DE" sz="1000" b="1" i="0" u="none" strike="noStrike" baseline="0">
              <a:solidFill>
                <a:srgbClr val="000000"/>
              </a:solidFill>
              <a:latin typeface="Arial"/>
              <a:cs typeface="Arial"/>
            </a:rPr>
            <a:t>Berichtsmonat September 2009 bis Mai/Juni 2010</a:t>
          </a:r>
        </a:p>
        <a:p>
          <a:pPr marL="0" marR="0" indent="0" algn="just" defTabSz="914400" rtl="0" eaLnBrk="1" fontAlgn="auto" latinLnBrk="0" hangingPunct="1">
            <a:lnSpc>
              <a:spcPct val="100000"/>
            </a:lnSpc>
            <a:spcBef>
              <a:spcPts val="0"/>
            </a:spcBef>
            <a:spcAft>
              <a:spcPts val="0"/>
            </a:spcAft>
            <a:buClrTx/>
            <a:buSzTx/>
            <a:buFontTx/>
            <a:buNone/>
            <a:tabLst/>
            <a:defRPr sz="1000"/>
          </a:pPr>
          <a:r>
            <a:rPr lang="de-DE" sz="1000" b="0" i="0" u="none" strike="noStrike" baseline="0">
              <a:solidFill>
                <a:srgbClr val="000000"/>
              </a:solidFill>
              <a:latin typeface="Arial"/>
              <a:cs typeface="Arial"/>
            </a:rPr>
            <a:t>Im September 2009 konnten rund 260 Berufe (Helfertätigkeiten) nicht mehr als Zielberuf erfasst werden. Sie wurden im Erfassungssystem automatisiert 19 anderen Berufskategorien zugeordnet. Dadurch ergeben sich Verzerrungen auf allen Hierarchieebenen. Die Berichterstattung ist daher ab Berichtsmonat September 2009 bis Berichtsmonat Mai 2010 (Arbeitsstellen) bzw. Juni 2010 (Arbeitslose und Arbeitsuchende) nur für einen Teil der Berufskategorien möglich.</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de-DE" sz="1000" b="1" i="0" u="none" strike="noStrike" baseline="0">
              <a:solidFill>
                <a:sysClr val="windowText" lastClr="000000"/>
              </a:solidFill>
              <a:latin typeface="Arial" pitchFamily="34" charset="0"/>
              <a:ea typeface="+mn-ea"/>
              <a:cs typeface="Arial" pitchFamily="34" charset="0"/>
            </a:rPr>
            <a:t>Ab Mai 2011</a:t>
          </a:r>
          <a:endParaRPr lang="de-DE" sz="1000" b="0" i="0" u="none" strike="noStrike" baseline="0">
            <a:solidFill>
              <a:srgbClr val="000000"/>
            </a:solidFill>
            <a:latin typeface="Arial" pitchFamily="34" charset="0"/>
            <a:cs typeface="Arial" pitchFamily="34" charset="0"/>
          </a:endParaRPr>
        </a:p>
        <a:p>
          <a:r>
            <a:rPr lang="de-DE" sz="1000">
              <a:latin typeface="Arial" pitchFamily="34" charset="0"/>
              <a:ea typeface="+mn-ea"/>
              <a:cs typeface="Arial" pitchFamily="34" charset="0"/>
            </a:rPr>
            <a:t>Im Rahmen der Einführung der KldB 2010 wurde</a:t>
          </a:r>
          <a:r>
            <a:rPr lang="de-DE" sz="1000" baseline="0">
              <a:latin typeface="Arial" pitchFamily="34" charset="0"/>
              <a:ea typeface="+mn-ea"/>
              <a:cs typeface="Arial" pitchFamily="34" charset="0"/>
            </a:rPr>
            <a:t> eine Reduzierung der Helferberufe vorgenommen. Dadurch </a:t>
          </a:r>
          <a:r>
            <a:rPr lang="de-DE" sz="1000">
              <a:latin typeface="Arial" pitchFamily="34" charset="0"/>
              <a:ea typeface="+mn-ea"/>
              <a:cs typeface="Arial" pitchFamily="34" charset="0"/>
            </a:rPr>
            <a:t>sind die  Daten ab Mai 2011 in der KldB</a:t>
          </a:r>
          <a:r>
            <a:rPr lang="de-DE" sz="1000" baseline="0">
              <a:latin typeface="Arial" pitchFamily="34" charset="0"/>
              <a:ea typeface="+mn-ea"/>
              <a:cs typeface="Arial" pitchFamily="34" charset="0"/>
            </a:rPr>
            <a:t> 1988 </a:t>
          </a:r>
          <a:r>
            <a:rPr lang="de-DE" sz="1000">
              <a:latin typeface="Arial" pitchFamily="34" charset="0"/>
              <a:ea typeface="+mn-ea"/>
              <a:cs typeface="Arial" pitchFamily="34" charset="0"/>
            </a:rPr>
            <a:t>nicht mehr vergleichbar</a:t>
          </a:r>
          <a:r>
            <a:rPr lang="de-DE" sz="1000" baseline="0">
              <a:latin typeface="Arial" pitchFamily="34" charset="0"/>
              <a:ea typeface="+mn-ea"/>
              <a:cs typeface="Arial" pitchFamily="34" charset="0"/>
            </a:rPr>
            <a:t> mit </a:t>
          </a:r>
          <a:r>
            <a:rPr lang="de-DE" sz="1000">
              <a:latin typeface="Arial" pitchFamily="34" charset="0"/>
              <a:ea typeface="+mn-ea"/>
              <a:cs typeface="Arial" pitchFamily="34" charset="0"/>
            </a:rPr>
            <a:t>früheren Monaten. Bei entsprechenden Zeitreihenauswertungen werden daher</a:t>
          </a:r>
          <a:r>
            <a:rPr lang="de-DE" sz="1000" baseline="0">
              <a:latin typeface="Arial" pitchFamily="34" charset="0"/>
              <a:ea typeface="+mn-ea"/>
              <a:cs typeface="Arial" pitchFamily="34" charset="0"/>
            </a:rPr>
            <a:t> a</a:t>
          </a:r>
          <a:r>
            <a:rPr lang="de-DE" sz="1000">
              <a:latin typeface="Arial" pitchFamily="34" charset="0"/>
              <a:ea typeface="+mn-ea"/>
              <a:cs typeface="Arial" pitchFamily="34" charset="0"/>
            </a:rPr>
            <a:t>lle Helfertätigkeiten grundsätzlich aus der Betrachtung ausgeschlossen. Auswertungen nach der KldB 2010</a:t>
          </a:r>
          <a:r>
            <a:rPr lang="de-DE" sz="1000" baseline="0">
              <a:latin typeface="Arial" pitchFamily="34" charset="0"/>
              <a:ea typeface="+mn-ea"/>
              <a:cs typeface="Arial" pitchFamily="34" charset="0"/>
            </a:rPr>
            <a:t> sind von der Problematik nicht betroffen.</a:t>
          </a:r>
        </a:p>
        <a:p>
          <a:endParaRPr lang="de-DE" sz="1000" baseline="0">
            <a:latin typeface="Arial" pitchFamily="34" charset="0"/>
            <a:ea typeface="+mn-ea"/>
            <a:cs typeface="Arial" pitchFamily="34" charset="0"/>
          </a:endParaRPr>
        </a:p>
        <a:p>
          <a:pPr rtl="0" eaLnBrk="1" fontAlgn="base" latinLnBrk="0" hangingPunct="1"/>
          <a:endParaRPr lang="de-DE" sz="1000" b="0" i="0" baseline="0">
            <a:latin typeface="Arial" pitchFamily="34" charset="0"/>
            <a:ea typeface="+mn-ea"/>
            <a:cs typeface="Arial" pitchFamily="34" charset="0"/>
          </a:endParaRPr>
        </a:p>
        <a:p>
          <a:pPr rtl="0" eaLnBrk="1" fontAlgn="auto" latinLnBrk="0" hangingPunct="1"/>
          <a:r>
            <a:rPr lang="de-DE" sz="1000" b="1" i="0" baseline="0">
              <a:latin typeface="Arial" pitchFamily="34" charset="0"/>
              <a:ea typeface="+mn-ea"/>
              <a:cs typeface="Arial" pitchFamily="34" charset="0"/>
            </a:rPr>
            <a:t>KldB 2010:</a:t>
          </a:r>
          <a:endParaRPr lang="de-DE" sz="1000">
            <a:latin typeface="Arial" pitchFamily="34" charset="0"/>
            <a:cs typeface="Arial" pitchFamily="34" charset="0"/>
          </a:endParaRPr>
        </a:p>
        <a:p>
          <a:pPr rtl="0" eaLnBrk="1" fontAlgn="base" latinLnBrk="0" hangingPunct="1"/>
          <a:endParaRPr lang="de-DE" sz="1000" b="0" i="0" baseline="0">
            <a:latin typeface="Arial" pitchFamily="34" charset="0"/>
            <a:ea typeface="+mn-ea"/>
            <a:cs typeface="Arial" pitchFamily="34" charset="0"/>
          </a:endParaRPr>
        </a:p>
        <a:p>
          <a:pPr rtl="0" eaLnBrk="1" fontAlgn="auto" latinLnBrk="0" hangingPunct="1"/>
          <a:r>
            <a:rPr lang="de-DE" sz="1000" b="1" i="0" baseline="0">
              <a:latin typeface="Arial" pitchFamily="34" charset="0"/>
              <a:ea typeface="+mn-ea"/>
              <a:cs typeface="Arial" pitchFamily="34" charset="0"/>
            </a:rPr>
            <a:t>Berichtsmonat September 2009 bis Mai/Juni 2010</a:t>
          </a:r>
          <a:endParaRPr lang="de-DE" sz="1000">
            <a:latin typeface="Arial" pitchFamily="34" charset="0"/>
            <a:cs typeface="Arial" pitchFamily="34" charset="0"/>
          </a:endParaRPr>
        </a:p>
        <a:p>
          <a:pPr rtl="0" eaLnBrk="1" fontAlgn="auto" latinLnBrk="0" hangingPunct="1"/>
          <a:r>
            <a:rPr lang="de-DE" sz="1000" b="0" i="0" baseline="0">
              <a:latin typeface="Arial" pitchFamily="34" charset="0"/>
              <a:ea typeface="+mn-ea"/>
              <a:cs typeface="Arial" pitchFamily="34" charset="0"/>
            </a:rPr>
            <a:t>Der oben beschriebene Sachverhalt wirkt sich auch auf Daten nach der KldB 2010 aus. Daher werden bei Auswertungen, die sich auf die Berichtsmonate September 2009 bis Mai 2010 (Arbeitsstellen) bzw. Juni 2010 (Arbeitslose und Arbeitsuchende) beziehen, alle Helfertätigkeiten ausgeschlossen.</a:t>
          </a:r>
          <a:endParaRPr lang="de-DE" sz="1000">
            <a:latin typeface="Arial" pitchFamily="34" charset="0"/>
            <a:cs typeface="Arial" pitchFamily="34" charset="0"/>
          </a:endParaRPr>
        </a:p>
        <a:p>
          <a:endParaRPr lang="de-DE" sz="1000">
            <a:latin typeface="Arial" pitchFamily="34" charset="0"/>
            <a:ea typeface="+mn-ea"/>
            <a:cs typeface="Arial" pitchFamily="34" charset="0"/>
          </a:endParaRPr>
        </a:p>
        <a:p>
          <a:r>
            <a:rPr lang="de-DE" sz="1000">
              <a:latin typeface="Arial" pitchFamily="34" charset="0"/>
              <a:ea typeface="+mn-ea"/>
              <a:cs typeface="Arial" pitchFamily="34" charset="0"/>
            </a:rPr>
            <a:t> </a:t>
          </a:r>
        </a:p>
        <a:p>
          <a:endParaRPr lang="de-DE" sz="1000">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xdr:txBody>
    </xdr:sp>
    <xdr:clientData/>
  </xdr:twoCellAnchor>
  <xdr:twoCellAnchor>
    <xdr:from>
      <xdr:col>6</xdr:col>
      <xdr:colOff>546100</xdr:colOff>
      <xdr:row>2</xdr:row>
      <xdr:rowOff>0</xdr:rowOff>
    </xdr:from>
    <xdr:to>
      <xdr:col>8</xdr:col>
      <xdr:colOff>88900</xdr:colOff>
      <xdr:row>3</xdr:row>
      <xdr:rowOff>28575</xdr:rowOff>
    </xdr:to>
    <xdr:sp macro="" textlink="">
      <xdr:nvSpPr>
        <xdr:cNvPr id="6" name="Inhalt">
          <a:hlinkClick xmlns:r="http://schemas.openxmlformats.org/officeDocument/2006/relationships" r:id="rId2"/>
        </xdr:cNvPr>
        <xdr:cNvSpPr txBox="1"/>
      </xdr:nvSpPr>
      <xdr:spPr>
        <a:xfrm>
          <a:off x="5156200" y="590550"/>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57150</xdr:colOff>
      <xdr:row>0</xdr:row>
      <xdr:rowOff>38100</xdr:rowOff>
    </xdr:from>
    <xdr:to>
      <xdr:col>1</xdr:col>
      <xdr:colOff>352425</xdr:colOff>
      <xdr:row>0</xdr:row>
      <xdr:rowOff>428625</xdr:rowOff>
    </xdr:to>
    <xdr:pic>
      <xdr:nvPicPr>
        <xdr:cNvPr id="2" name="Picture 1"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1905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9527</xdr:colOff>
      <xdr:row>3</xdr:row>
      <xdr:rowOff>133349</xdr:rowOff>
    </xdr:from>
    <xdr:ext cx="5543548" cy="2971801"/>
    <xdr:sp macro="" textlink="">
      <xdr:nvSpPr>
        <xdr:cNvPr id="3" name="Textfeld 2"/>
        <xdr:cNvSpPr txBox="1"/>
      </xdr:nvSpPr>
      <xdr:spPr>
        <a:xfrm>
          <a:off x="1619252" y="942974"/>
          <a:ext cx="5543548" cy="29718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de-DE" sz="900" b="0" i="0" u="none" strike="noStrike">
              <a:solidFill>
                <a:schemeClr val="tx1"/>
              </a:solidFill>
              <a:effectLst/>
              <a:latin typeface="Arial" panose="020B0604020202020204" pitchFamily="34" charset="0"/>
              <a:ea typeface="+mn-ea"/>
              <a:cs typeface="Arial" panose="020B0604020202020204" pitchFamily="34" charset="0"/>
            </a:rPr>
            <a:t>Mit dem Berichtsmonat Juli 2011 beginnt die Statistik der Bundesagentur für Arbeit eine regelmäßige monatliche Berichterstattung zu Arbeitsuchenden, Arbeitslosen und gemeldeten Arbeitsstellen nach der neuen Klassifikation der Berufe 2010. Zunächst erfolgt die Bereitstellung der Daten parallel zur Berichterstattung nach der Klassifizierung der Berufe 1988, um den Datennutzern</a:t>
          </a:r>
          <a:r>
            <a:rPr lang="de-DE" sz="900">
              <a:latin typeface="Arial" panose="020B0604020202020204" pitchFamily="34" charset="0"/>
              <a:cs typeface="Arial" panose="020B0604020202020204" pitchFamily="34" charset="0"/>
            </a:rPr>
            <a:t> </a:t>
          </a:r>
          <a:r>
            <a:rPr lang="de-DE" sz="900" b="0" i="0" u="none" strike="noStrike">
              <a:solidFill>
                <a:schemeClr val="tx1"/>
              </a:solidFill>
              <a:effectLst/>
              <a:latin typeface="Arial" panose="020B0604020202020204" pitchFamily="34" charset="0"/>
              <a:ea typeface="+mn-ea"/>
              <a:cs typeface="Arial" panose="020B0604020202020204" pitchFamily="34" charset="0"/>
            </a:rPr>
            <a:t>eine ausreichende Übergangszeit zu gewährleisten, sich mit der neuen Struktur der KldB 2010</a:t>
          </a:r>
          <a:r>
            <a:rPr lang="de-DE" sz="900">
              <a:latin typeface="Arial" panose="020B0604020202020204" pitchFamily="34" charset="0"/>
              <a:cs typeface="Arial" panose="020B0604020202020204" pitchFamily="34" charset="0"/>
            </a:rPr>
            <a:t> </a:t>
          </a:r>
          <a:r>
            <a:rPr lang="de-DE" sz="900" b="0" i="0" u="none" strike="noStrike">
              <a:solidFill>
                <a:schemeClr val="tx1"/>
              </a:solidFill>
              <a:effectLst/>
              <a:latin typeface="Arial" panose="020B0604020202020204" pitchFamily="34" charset="0"/>
              <a:ea typeface="+mn-ea"/>
              <a:cs typeface="Arial" panose="020B0604020202020204" pitchFamily="34" charset="0"/>
            </a:rPr>
            <a:t>vertraut zu machen. </a:t>
          </a:r>
        </a:p>
        <a:p>
          <a:pPr algn="just"/>
          <a:endParaRPr lang="de-DE" sz="900" b="0" i="0" u="none" strike="noStrike">
            <a:solidFill>
              <a:schemeClr val="tx1"/>
            </a:solidFill>
            <a:effectLst/>
            <a:latin typeface="Arial" panose="020B0604020202020204" pitchFamily="34" charset="0"/>
            <a:ea typeface="+mn-ea"/>
            <a:cs typeface="Arial" panose="020B0604020202020204" pitchFamily="34" charset="0"/>
          </a:endParaRPr>
        </a:p>
        <a:p>
          <a:pPr algn="just"/>
          <a:r>
            <a:rPr lang="de-DE" sz="900" b="0" i="0" u="none" strike="noStrike">
              <a:solidFill>
                <a:schemeClr val="tx1"/>
              </a:solidFill>
              <a:effectLst/>
              <a:latin typeface="Arial" panose="020B0604020202020204" pitchFamily="34" charset="0"/>
              <a:ea typeface="+mn-ea"/>
              <a:cs typeface="Arial" panose="020B0604020202020204" pitchFamily="34" charset="0"/>
            </a:rPr>
            <a:t>Außerdem erfolgt der Umstieg auf die KldB 2010 in der Beschäftigungsstatistik</a:t>
          </a:r>
          <a:r>
            <a:rPr lang="de-DE" sz="900">
              <a:latin typeface="Arial" panose="020B0604020202020204" pitchFamily="34" charset="0"/>
              <a:cs typeface="Arial" panose="020B0604020202020204" pitchFamily="34" charset="0"/>
            </a:rPr>
            <a:t> </a:t>
          </a:r>
          <a:r>
            <a:rPr lang="de-DE" sz="900" b="0" i="0" u="none" strike="noStrike">
              <a:solidFill>
                <a:schemeClr val="tx1"/>
              </a:solidFill>
              <a:effectLst/>
              <a:latin typeface="Arial" panose="020B0604020202020204" pitchFamily="34" charset="0"/>
              <a:ea typeface="+mn-ea"/>
              <a:cs typeface="Arial" panose="020B0604020202020204" pitchFamily="34" charset="0"/>
            </a:rPr>
            <a:t>voraussichtlich erst in der 2. Hälfte 2012, so dass Vergleiche zwischen Beschäftigten, Arbeitsstellen </a:t>
          </a:r>
          <a:r>
            <a:rPr lang="de-DE" sz="900">
              <a:latin typeface="Arial" panose="020B0604020202020204" pitchFamily="34" charset="0"/>
              <a:cs typeface="Arial" panose="020B0604020202020204" pitchFamily="34" charset="0"/>
            </a:rPr>
            <a:t> </a:t>
          </a:r>
          <a:r>
            <a:rPr lang="de-DE" sz="900" b="0" i="0" u="none" strike="noStrike">
              <a:solidFill>
                <a:schemeClr val="tx1"/>
              </a:solidFill>
              <a:effectLst/>
              <a:latin typeface="Arial" panose="020B0604020202020204" pitchFamily="34" charset="0"/>
              <a:ea typeface="+mn-ea"/>
              <a:cs typeface="Arial" panose="020B0604020202020204" pitchFamily="34" charset="0"/>
            </a:rPr>
            <a:t>und Arbeitsuchenden/Arbeitslosen, wenn überhaupt, weiterhin nur nach der KldB 88 möglich sind.</a:t>
          </a:r>
          <a:r>
            <a:rPr lang="de-DE" sz="900">
              <a:latin typeface="Arial" panose="020B0604020202020204" pitchFamily="34" charset="0"/>
              <a:cs typeface="Arial" panose="020B0604020202020204" pitchFamily="34" charset="0"/>
            </a:rPr>
            <a:t> </a:t>
          </a:r>
        </a:p>
        <a:p>
          <a:pPr algn="just"/>
          <a:endParaRPr lang="de-DE" sz="900" b="0" i="0" u="none" strike="noStrike">
            <a:solidFill>
              <a:schemeClr val="tx1"/>
            </a:solidFill>
            <a:effectLst/>
            <a:latin typeface="Arial" panose="020B0604020202020204" pitchFamily="34" charset="0"/>
            <a:ea typeface="+mn-ea"/>
            <a:cs typeface="Arial" panose="020B0604020202020204" pitchFamily="34" charset="0"/>
          </a:endParaRPr>
        </a:p>
        <a:p>
          <a:pPr algn="just"/>
          <a:r>
            <a:rPr lang="de-DE" sz="900" b="0" i="0" u="none" strike="noStrike">
              <a:solidFill>
                <a:schemeClr val="tx1"/>
              </a:solidFill>
              <a:effectLst/>
              <a:latin typeface="Arial" panose="020B0604020202020204" pitchFamily="34" charset="0"/>
              <a:ea typeface="+mn-ea"/>
              <a:cs typeface="Arial" panose="020B0604020202020204" pitchFamily="34" charset="0"/>
            </a:rPr>
            <a:t>Regional gegliedert finden sich im vorliegenden Produkt sehr detaillierte Berufedaten für Deutsch-</a:t>
          </a:r>
          <a:r>
            <a:rPr lang="de-DE" sz="900">
              <a:latin typeface="Arial" panose="020B0604020202020204" pitchFamily="34" charset="0"/>
              <a:cs typeface="Arial" panose="020B0604020202020204" pitchFamily="34" charset="0"/>
            </a:rPr>
            <a:t> </a:t>
          </a:r>
          <a:r>
            <a:rPr lang="de-DE" sz="900" b="0" i="0" u="none" strike="noStrike">
              <a:solidFill>
                <a:schemeClr val="tx1"/>
              </a:solidFill>
              <a:effectLst/>
              <a:latin typeface="Arial" panose="020B0604020202020204" pitchFamily="34" charset="0"/>
              <a:ea typeface="+mn-ea"/>
              <a:cs typeface="Arial" panose="020B0604020202020204" pitchFamily="34" charset="0"/>
            </a:rPr>
            <a:t>land, West- und Ostdeutschland. Bei Bundesländern kommt eine grobere Darstellung zur </a:t>
          </a:r>
          <a:r>
            <a:rPr lang="de-DE" sz="900">
              <a:latin typeface="Arial" panose="020B0604020202020204" pitchFamily="34" charset="0"/>
              <a:cs typeface="Arial" panose="020B0604020202020204" pitchFamily="34" charset="0"/>
            </a:rPr>
            <a:t> </a:t>
          </a:r>
          <a:r>
            <a:rPr lang="de-DE" sz="900" b="0" i="0" u="none" strike="noStrike">
              <a:solidFill>
                <a:schemeClr val="tx1"/>
              </a:solidFill>
              <a:effectLst/>
              <a:latin typeface="Arial" panose="020B0604020202020204" pitchFamily="34" charset="0"/>
              <a:ea typeface="+mn-ea"/>
              <a:cs typeface="Arial" panose="020B0604020202020204" pitchFamily="34" charset="0"/>
            </a:rPr>
            <a:t>Anwendung, um auch bei kleineren Ländern wie Bremen oder Saarland einigermaßen statistisch</a:t>
          </a:r>
          <a:r>
            <a:rPr lang="de-DE" sz="900">
              <a:latin typeface="Arial" panose="020B0604020202020204" pitchFamily="34" charset="0"/>
              <a:cs typeface="Arial" panose="020B0604020202020204" pitchFamily="34" charset="0"/>
            </a:rPr>
            <a:t> </a:t>
          </a:r>
          <a:r>
            <a:rPr lang="de-DE" sz="900" b="0" i="0" u="none" strike="noStrike">
              <a:solidFill>
                <a:schemeClr val="tx1"/>
              </a:solidFill>
              <a:effectLst/>
              <a:latin typeface="Arial" panose="020B0604020202020204" pitchFamily="34" charset="0"/>
              <a:ea typeface="+mn-ea"/>
              <a:cs typeface="Arial" panose="020B0604020202020204" pitchFamily="34" charset="0"/>
            </a:rPr>
            <a:t>sinnvolle Zellenbesetzungen (Füllgrad) erreichen zu können. </a:t>
          </a:r>
          <a:r>
            <a:rPr lang="de-DE" sz="900">
              <a:latin typeface="Arial" panose="020B0604020202020204" pitchFamily="34" charset="0"/>
              <a:cs typeface="Arial" panose="020B0604020202020204" pitchFamily="34" charset="0"/>
            </a:rPr>
            <a:t> </a:t>
          </a:r>
          <a:r>
            <a:rPr lang="de-DE" sz="900" b="0" i="0" u="none" strike="noStrike">
              <a:solidFill>
                <a:schemeClr val="tx1"/>
              </a:solidFill>
              <a:effectLst/>
              <a:latin typeface="Arial" panose="020B0604020202020204" pitchFamily="34" charset="0"/>
              <a:ea typeface="+mn-ea"/>
              <a:cs typeface="Arial" panose="020B0604020202020204" pitchFamily="34" charset="0"/>
            </a:rPr>
            <a:t>Für Deutschland, West- und Ostdeutschland werden alle Berufsbereiche, -hauptgruppen sowie</a:t>
          </a:r>
          <a:r>
            <a:rPr lang="de-DE" sz="900">
              <a:latin typeface="Arial" panose="020B0604020202020204" pitchFamily="34" charset="0"/>
              <a:cs typeface="Arial" panose="020B0604020202020204" pitchFamily="34" charset="0"/>
            </a:rPr>
            <a:t> </a:t>
          </a:r>
          <a:r>
            <a:rPr lang="de-DE" sz="900" b="0" i="0" u="none" strike="noStrike">
              <a:solidFill>
                <a:schemeClr val="tx1"/>
              </a:solidFill>
              <a:effectLst/>
              <a:latin typeface="Arial" panose="020B0604020202020204" pitchFamily="34" charset="0"/>
              <a:ea typeface="+mn-ea"/>
              <a:cs typeface="Arial" panose="020B0604020202020204" pitchFamily="34" charset="0"/>
            </a:rPr>
            <a:t>-gruppen berichtet, Berufsuntergruppen sowie -gattungen sind nicht durchgängig berücksichtigt,</a:t>
          </a:r>
          <a:r>
            <a:rPr lang="de-DE" sz="900">
              <a:latin typeface="Arial" panose="020B0604020202020204" pitchFamily="34" charset="0"/>
              <a:cs typeface="Arial" panose="020B0604020202020204" pitchFamily="34" charset="0"/>
            </a:rPr>
            <a:t> </a:t>
          </a:r>
          <a:r>
            <a:rPr lang="de-DE" sz="900" b="0" i="0" u="none" strike="noStrike">
              <a:solidFill>
                <a:schemeClr val="tx1"/>
              </a:solidFill>
              <a:effectLst/>
              <a:latin typeface="Arial" panose="020B0604020202020204" pitchFamily="34" charset="0"/>
              <a:ea typeface="+mn-ea"/>
              <a:cs typeface="Arial" panose="020B0604020202020204" pitchFamily="34" charset="0"/>
            </a:rPr>
            <a:t>sondern nur als positive Auswahl bei ausreichender Fallzahl.</a:t>
          </a:r>
          <a:r>
            <a:rPr lang="de-DE" sz="900">
              <a:latin typeface="Arial" panose="020B0604020202020204" pitchFamily="34" charset="0"/>
              <a:cs typeface="Arial" panose="020B0604020202020204" pitchFamily="34" charset="0"/>
            </a:rPr>
            <a:t> </a:t>
          </a:r>
        </a:p>
        <a:p>
          <a:pPr algn="just"/>
          <a:endParaRPr lang="de-DE" sz="900" b="0" i="0" u="none" strike="noStrike">
            <a:solidFill>
              <a:schemeClr val="tx1"/>
            </a:solidFill>
            <a:effectLst/>
            <a:latin typeface="Arial" panose="020B0604020202020204" pitchFamily="34" charset="0"/>
            <a:ea typeface="+mn-ea"/>
            <a:cs typeface="Arial" panose="020B0604020202020204" pitchFamily="34" charset="0"/>
          </a:endParaRPr>
        </a:p>
        <a:p>
          <a:pPr algn="just"/>
          <a:r>
            <a:rPr lang="de-DE" sz="900" b="0" i="0" u="none" strike="noStrike">
              <a:solidFill>
                <a:schemeClr val="tx1"/>
              </a:solidFill>
              <a:effectLst/>
              <a:latin typeface="Arial" panose="020B0604020202020204" pitchFamily="34" charset="0"/>
              <a:ea typeface="+mn-ea"/>
              <a:cs typeface="Arial" panose="020B0604020202020204" pitchFamily="34" charset="0"/>
            </a:rPr>
            <a:t>Bei Bundesländern sind Berufsbereiche und -hauptgruppen vollständig enthalten, während feinere</a:t>
          </a:r>
          <a:r>
            <a:rPr lang="de-DE" sz="900">
              <a:latin typeface="Arial" panose="020B0604020202020204" pitchFamily="34" charset="0"/>
              <a:cs typeface="Arial" panose="020B0604020202020204" pitchFamily="34" charset="0"/>
            </a:rPr>
            <a:t> </a:t>
          </a:r>
          <a:r>
            <a:rPr lang="de-DE" sz="900" b="0" i="0" u="none" strike="noStrike">
              <a:solidFill>
                <a:schemeClr val="tx1"/>
              </a:solidFill>
              <a:effectLst/>
              <a:latin typeface="Arial" panose="020B0604020202020204" pitchFamily="34" charset="0"/>
              <a:ea typeface="+mn-ea"/>
              <a:cs typeface="Arial" panose="020B0604020202020204" pitchFamily="34" charset="0"/>
            </a:rPr>
            <a:t>Untergliederungen nur ausgewählt berichtet werden, um sinnvolle Zellenbesetzungen ge-</a:t>
          </a:r>
          <a:r>
            <a:rPr lang="de-DE" sz="900">
              <a:latin typeface="Arial" panose="020B0604020202020204" pitchFamily="34" charset="0"/>
              <a:cs typeface="Arial" panose="020B0604020202020204" pitchFamily="34" charset="0"/>
            </a:rPr>
            <a:t> </a:t>
          </a:r>
          <a:r>
            <a:rPr lang="de-DE" sz="900" b="0" i="0" u="none" strike="noStrike">
              <a:solidFill>
                <a:schemeClr val="tx1"/>
              </a:solidFill>
              <a:effectLst/>
              <a:latin typeface="Arial" panose="020B0604020202020204" pitchFamily="34" charset="0"/>
              <a:ea typeface="+mn-ea"/>
              <a:cs typeface="Arial" panose="020B0604020202020204" pitchFamily="34" charset="0"/>
            </a:rPr>
            <a:t>währleisten zu können.</a:t>
          </a:r>
          <a:r>
            <a:rPr lang="de-DE" sz="900">
              <a:latin typeface="Arial" panose="020B0604020202020204" pitchFamily="34" charset="0"/>
              <a:cs typeface="Arial" panose="020B0604020202020204" pitchFamily="34" charset="0"/>
            </a:rPr>
            <a:t> </a:t>
          </a:r>
          <a:r>
            <a:rPr lang="de-DE" sz="900" b="0" i="0" u="none" strike="noStrike">
              <a:solidFill>
                <a:schemeClr val="tx1"/>
              </a:solidFill>
              <a:effectLst/>
              <a:latin typeface="Arial" panose="020B0604020202020204" pitchFamily="34" charset="0"/>
              <a:ea typeface="+mn-ea"/>
              <a:cs typeface="Arial" panose="020B0604020202020204" pitchFamily="34" charset="0"/>
            </a:rPr>
            <a:t>Der Berufsbereich 0 (Militär) wird nur für Deutschland gezeigt.</a:t>
          </a:r>
          <a:r>
            <a:rPr lang="de-DE" sz="900">
              <a:latin typeface="Arial" panose="020B0604020202020204" pitchFamily="34" charset="0"/>
              <a:cs typeface="Arial" panose="020B0604020202020204" pitchFamily="34" charset="0"/>
            </a:rPr>
            <a:t> </a:t>
          </a:r>
        </a:p>
      </xdr:txBody>
    </xdr:sp>
    <xdr:clientData/>
  </xdr:oneCellAnchor>
  <xdr:oneCellAnchor>
    <xdr:from>
      <xdr:col>1</xdr:col>
      <xdr:colOff>76200</xdr:colOff>
      <xdr:row>23</xdr:row>
      <xdr:rowOff>142875</xdr:rowOff>
    </xdr:from>
    <xdr:ext cx="5543548" cy="923925"/>
    <xdr:sp macro="" textlink="">
      <xdr:nvSpPr>
        <xdr:cNvPr id="4" name="Textfeld 3"/>
        <xdr:cNvSpPr txBox="1"/>
      </xdr:nvSpPr>
      <xdr:spPr>
        <a:xfrm>
          <a:off x="1685925" y="4191000"/>
          <a:ext cx="5543548" cy="923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de-DE" sz="900" b="0" i="0" u="none" strike="noStrike">
              <a:solidFill>
                <a:schemeClr val="tx1"/>
              </a:solidFill>
              <a:effectLst/>
              <a:latin typeface="Arial" panose="020B0604020202020204" pitchFamily="34" charset="0"/>
              <a:ea typeface="+mn-ea"/>
              <a:cs typeface="Arial" panose="020B0604020202020204" pitchFamily="34" charset="0"/>
            </a:rPr>
            <a:t>Daten nach der KldB 2010 stehen für Arbeitslose und gemeldete Arbeitsstellen grundsätzlich ab  Januar 2007 und für Arbeitsuchende ab Januar 2008 zur Verfügung. Arbeitsuchende und Arbeits- lose basieren auf der integrierten Arbeitsmarktstatistik inklusive Daten zugelassener kommunaler Träger (siehe dazu auch Anmerkungen bei Punkt "Keine Angabe-Fälle" weiter unten), während gemeldete Arbeitsstellen nur die der Bundesagentur für Arbeit gemeldeten Stellen bezeichnen (vgl. Glossar </a:t>
          </a:r>
          <a:r>
            <a:rPr lang="de-DE" sz="900" b="1" i="0" u="none" strike="noStrike">
              <a:solidFill>
                <a:schemeClr val="tx1"/>
              </a:solidFill>
              <a:effectLst/>
              <a:latin typeface="Arial" panose="020B0604020202020204" pitchFamily="34" charset="0"/>
              <a:ea typeface="+mn-ea"/>
              <a:cs typeface="Arial" panose="020B0604020202020204" pitchFamily="34" charset="0"/>
            </a:rPr>
            <a:t>Gemeldete Arbeitsstellen</a:t>
          </a:r>
          <a:r>
            <a:rPr lang="de-DE" sz="900" b="0" i="0" u="none" strike="noStrike">
              <a:solidFill>
                <a:schemeClr val="tx1"/>
              </a:solidFill>
              <a:effectLst/>
              <a:latin typeface="Arial" panose="020B0604020202020204" pitchFamily="34" charset="0"/>
              <a:ea typeface="+mn-ea"/>
              <a:cs typeface="Arial" panose="020B0604020202020204" pitchFamily="34" charset="0"/>
            </a:rPr>
            <a:t>). </a:t>
          </a:r>
        </a:p>
      </xdr:txBody>
    </xdr:sp>
    <xdr:clientData/>
  </xdr:oneCellAnchor>
  <xdr:oneCellAnchor>
    <xdr:from>
      <xdr:col>1</xdr:col>
      <xdr:colOff>0</xdr:colOff>
      <xdr:row>31</xdr:row>
      <xdr:rowOff>0</xdr:rowOff>
    </xdr:from>
    <xdr:ext cx="5638801" cy="3048000"/>
    <xdr:sp macro="" textlink="">
      <xdr:nvSpPr>
        <xdr:cNvPr id="5" name="Textfeld 4"/>
        <xdr:cNvSpPr txBox="1"/>
      </xdr:nvSpPr>
      <xdr:spPr>
        <a:xfrm>
          <a:off x="1609725" y="5343525"/>
          <a:ext cx="5638801" cy="304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de-DE" sz="900" b="0" i="0" u="none" strike="noStrike">
              <a:solidFill>
                <a:schemeClr val="tx1"/>
              </a:solidFill>
              <a:effectLst/>
              <a:latin typeface="Arial" panose="020B0604020202020204" pitchFamily="34" charset="0"/>
              <a:ea typeface="+mn-ea"/>
              <a:cs typeface="Arial" panose="020B0604020202020204" pitchFamily="34" charset="0"/>
            </a:rPr>
            <a:t>Zeitreihenvergleiche nach der KldB 2010 sind generell ab dem Zeitpunkt der jeweiligen  Verfügbarkeit möglich. Probleme bestehen bei Helferberufen für den Zeitraum von September 2009 bis Juni 2010 für Bestandszahlen, sowie für Zugangszahlen von September 2009 bis November 2009. </a:t>
          </a:r>
        </a:p>
        <a:p>
          <a:pPr algn="just"/>
          <a:endParaRPr lang="de-DE" sz="900" b="0" i="0" u="none" strike="noStrike">
            <a:solidFill>
              <a:schemeClr val="tx1"/>
            </a:solidFill>
            <a:effectLst/>
            <a:latin typeface="Arial" panose="020B0604020202020204" pitchFamily="34" charset="0"/>
            <a:ea typeface="+mn-ea"/>
            <a:cs typeface="Arial" panose="020B0604020202020204" pitchFamily="34" charset="0"/>
          </a:endParaRPr>
        </a:p>
        <a:p>
          <a:pPr algn="just"/>
          <a:r>
            <a:rPr lang="de-DE" sz="900" b="0" i="0" u="none" strike="noStrike">
              <a:solidFill>
                <a:schemeClr val="tx1"/>
              </a:solidFill>
              <a:effectLst/>
              <a:latin typeface="Arial" panose="020B0604020202020204" pitchFamily="34" charset="0"/>
              <a:ea typeface="+mn-ea"/>
              <a:cs typeface="Arial" panose="020B0604020202020204" pitchFamily="34" charset="0"/>
            </a:rPr>
            <a:t>Die Vergleichbarkeit von Daten zu Helferberufen aus den genannten Perioden mit Zeiträumen vorher oder nachher ist eingeschränkt, da tatsächliche Veränderungen am Arbeitsmarkt durch statistisch bedingte Umgruppierungen überlagert sein können. Eine beeinträchtigte Vergleichbarkeit kann auch Berufeaggregate (Berufsbereiche bis Berufsuntergruppen) betreffen. Zeitreihenvergleiche mit dieser Periode sind somit nur für Fachkräfte und höhere Qualifikationen aussagekräftig.  </a:t>
          </a:r>
        </a:p>
        <a:p>
          <a:pPr algn="just"/>
          <a:r>
            <a:rPr lang="de-DE" sz="900" b="0" i="0" u="none" strike="noStrike">
              <a:solidFill>
                <a:schemeClr val="tx1"/>
              </a:solidFill>
              <a:effectLst/>
              <a:latin typeface="Arial" panose="020B0604020202020204" pitchFamily="34" charset="0"/>
              <a:ea typeface="+mn-ea"/>
              <a:cs typeface="Arial" panose="020B0604020202020204" pitchFamily="34" charset="0"/>
            </a:rPr>
            <a:t>Darüber hinaus siehe nachstehend </a:t>
          </a:r>
          <a:r>
            <a:rPr lang="de-DE" sz="900" b="1" i="0" u="none" strike="noStrike">
              <a:solidFill>
                <a:schemeClr val="tx1"/>
              </a:solidFill>
              <a:effectLst/>
              <a:latin typeface="Arial" panose="020B0604020202020204" pitchFamily="34" charset="0"/>
              <a:ea typeface="+mn-ea"/>
              <a:cs typeface="Arial" panose="020B0604020202020204" pitchFamily="34" charset="0"/>
            </a:rPr>
            <a:t>"Keine Angabe-Fälle"</a:t>
          </a:r>
          <a:r>
            <a:rPr lang="de-DE" sz="900" b="0" i="0" u="none" strike="noStrike">
              <a:solidFill>
                <a:schemeClr val="tx1"/>
              </a:solidFill>
              <a:effectLst/>
              <a:latin typeface="Arial" panose="020B0604020202020204" pitchFamily="34" charset="0"/>
              <a:ea typeface="+mn-ea"/>
              <a:cs typeface="Arial" panose="020B0604020202020204" pitchFamily="34" charset="0"/>
            </a:rPr>
            <a:t>. </a:t>
          </a:r>
        </a:p>
        <a:p>
          <a:pPr algn="just"/>
          <a:endParaRPr lang="de-DE" sz="900" b="0" i="0" u="none" strike="noStrike">
            <a:solidFill>
              <a:schemeClr val="tx1"/>
            </a:solidFill>
            <a:effectLst/>
            <a:latin typeface="Arial" panose="020B0604020202020204" pitchFamily="34" charset="0"/>
            <a:ea typeface="+mn-ea"/>
            <a:cs typeface="Arial" panose="020B0604020202020204" pitchFamily="34" charset="0"/>
          </a:endParaRPr>
        </a:p>
        <a:p>
          <a:pPr algn="just"/>
          <a:r>
            <a:rPr lang="de-DE" sz="900" b="0" i="0" u="none" strike="noStrike">
              <a:solidFill>
                <a:schemeClr val="tx1"/>
              </a:solidFill>
              <a:effectLst/>
              <a:latin typeface="Arial" panose="020B0604020202020204" pitchFamily="34" charset="0"/>
              <a:ea typeface="+mn-ea"/>
              <a:cs typeface="Arial" panose="020B0604020202020204" pitchFamily="34" charset="0"/>
            </a:rPr>
            <a:t>In periodischen Abständen wird in der Klassifizierung der Berufe 2010 die Zuordnung von Einzelberufen  überprüft. Dabei werden im Rahmen der Überarbeitung nicht nur Änderungen hinsichtlich des  Anforderungsniveaus vorgenommen, es können auch Berufspositionen einer anderen Berufsgattung  (5-Steller) zugeordnet werden (z.B. im Januar 2016: Wechsel der Multimedia-Projektleiter/in von 43194  nach 92304). Wie im Beispiel gezeigt, sind Wechsel zwischen Berufsbereichen möglich und können im  Zeitverlauf zu geringen Verschiebungen führen. </a:t>
          </a:r>
        </a:p>
        <a:p>
          <a:pPr algn="just"/>
          <a:endParaRPr lang="de-DE" sz="900" b="0" i="0" u="none" strike="noStrike">
            <a:solidFill>
              <a:schemeClr val="tx1"/>
            </a:solidFill>
            <a:effectLst/>
            <a:latin typeface="Arial" panose="020B0604020202020204" pitchFamily="34" charset="0"/>
            <a:ea typeface="+mn-ea"/>
            <a:cs typeface="Arial" panose="020B0604020202020204" pitchFamily="34" charset="0"/>
          </a:endParaRPr>
        </a:p>
        <a:p>
          <a:pPr algn="just"/>
          <a:r>
            <a:rPr lang="de-DE" sz="900" b="0" i="0" u="none" strike="noStrike">
              <a:solidFill>
                <a:schemeClr val="tx1"/>
              </a:solidFill>
              <a:effectLst/>
              <a:latin typeface="Arial" panose="020B0604020202020204" pitchFamily="34" charset="0"/>
              <a:ea typeface="+mn-ea"/>
              <a:cs typeface="Arial" panose="020B0604020202020204" pitchFamily="34" charset="0"/>
            </a:rPr>
            <a:t>Bei Zeitreihenvergleichen mit der grundsätzlich anders konzipierten Klassifizierung der Berufe 88 (KldB 88) ist mit Brüchen zu rechnen. Weitergehende Informationen finden Sie dazu im Methodenbericht etc. </a:t>
          </a:r>
          <a:r>
            <a:rPr lang="de-DE" sz="900" b="1" i="0" u="none" strike="noStrike">
              <a:solidFill>
                <a:schemeClr val="tx1"/>
              </a:solidFill>
              <a:effectLst/>
              <a:latin typeface="Arial" panose="020B0604020202020204" pitchFamily="34" charset="0"/>
              <a:ea typeface="+mn-ea"/>
              <a:cs typeface="Arial" panose="020B0604020202020204" pitchFamily="34" charset="0"/>
            </a:rPr>
            <a:t>(siehe Statistik-Infoseite). </a:t>
          </a:r>
          <a:r>
            <a:rPr lang="de-DE" sz="900" b="0" i="0" u="none" strike="noStrike">
              <a:solidFill>
                <a:schemeClr val="tx1"/>
              </a:solidFill>
              <a:effectLst/>
              <a:latin typeface="Arial" panose="020B0604020202020204" pitchFamily="34" charset="0"/>
              <a:ea typeface="+mn-ea"/>
              <a:cs typeface="Arial" panose="020B0604020202020204" pitchFamily="34" charset="0"/>
            </a:rPr>
            <a:t>Für Umsteigeschlüssel bzw. -tabellen finden sich dort ebenfalls Verweise. </a:t>
          </a:r>
        </a:p>
        <a:p>
          <a:pPr algn="just"/>
          <a:endParaRPr lang="de-DE" sz="900">
            <a:latin typeface="Arial" panose="020B0604020202020204" pitchFamily="34" charset="0"/>
            <a:cs typeface="Arial" panose="020B0604020202020204" pitchFamily="34" charset="0"/>
          </a:endParaRPr>
        </a:p>
      </xdr:txBody>
    </xdr:sp>
    <xdr:clientData/>
  </xdr:oneCellAnchor>
  <xdr:oneCellAnchor>
    <xdr:from>
      <xdr:col>1</xdr:col>
      <xdr:colOff>0</xdr:colOff>
      <xdr:row>52</xdr:row>
      <xdr:rowOff>0</xdr:rowOff>
    </xdr:from>
    <xdr:ext cx="5638801" cy="3048000"/>
    <xdr:sp macro="" textlink="">
      <xdr:nvSpPr>
        <xdr:cNvPr id="6" name="Textfeld 5"/>
        <xdr:cNvSpPr txBox="1"/>
      </xdr:nvSpPr>
      <xdr:spPr>
        <a:xfrm>
          <a:off x="1609725" y="8782050"/>
          <a:ext cx="5638801" cy="304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de-DE" sz="900" b="0" i="0" u="none" strike="noStrike">
              <a:solidFill>
                <a:schemeClr val="tx1"/>
              </a:solidFill>
              <a:effectLst/>
              <a:latin typeface="Arial" panose="020B0604020202020204" pitchFamily="34" charset="0"/>
              <a:ea typeface="+mn-ea"/>
              <a:cs typeface="Arial" panose="020B0604020202020204" pitchFamily="34" charset="0"/>
            </a:rPr>
            <a:t>Bei der Interpretation von Entwicklungen über die Zeit sollte die Kategorie "keine Angabe"  berücksichtigt werden, da Konstellationen denkbar sind, bei denen Veränderungen (wenigstens teilweise) aus einer besseren oder schlechteren Erfassung resultieren können. Die Größenordnung kann in etwa jeweils der letzten Zeile jeder Datentabelle entnommen werden. </a:t>
          </a:r>
        </a:p>
        <a:p>
          <a:pPr algn="just"/>
          <a:endParaRPr lang="de-DE" sz="900" b="0" i="0" u="none" strike="noStrike">
            <a:solidFill>
              <a:schemeClr val="tx1"/>
            </a:solidFill>
            <a:effectLst/>
            <a:latin typeface="Arial" panose="020B0604020202020204" pitchFamily="34" charset="0"/>
            <a:ea typeface="+mn-ea"/>
            <a:cs typeface="Arial" panose="020B0604020202020204" pitchFamily="34" charset="0"/>
          </a:endParaRPr>
        </a:p>
        <a:p>
          <a:pPr algn="just"/>
          <a:r>
            <a:rPr lang="de-DE" sz="900" b="0" i="0" u="none" strike="noStrike">
              <a:solidFill>
                <a:schemeClr val="tx1"/>
              </a:solidFill>
              <a:effectLst/>
              <a:latin typeface="Arial" panose="020B0604020202020204" pitchFamily="34" charset="0"/>
              <a:ea typeface="+mn-ea"/>
              <a:cs typeface="Arial" panose="020B0604020202020204" pitchFamily="34" charset="0"/>
            </a:rPr>
            <a:t>Die KldB 88 beinhaltet sog. "Restkategorien", z. B. "Hilfsarbeiter ohne nähere Angaben" oder  "Sonstige Arbeitskräfte". Die KldB 2010 verzichtet auf solche Kategorien, so dass durch die  Umstellung Personen oder Arbeitsstellen aus diesen Kategorien zunächst unter "keine Angabe" geführt werden. Zukünftig erfolgt eine Zuordnung anhand der neuen Berufskategorien, bei Alt- fällen sukzessive. Die Ursache betrifft Arbeitsuchende/Arbeitslose und Arbeitsstellen mit abnehmender Intensität. </a:t>
          </a:r>
        </a:p>
        <a:p>
          <a:pPr algn="just"/>
          <a:endParaRPr lang="de-DE" sz="900" b="0" i="0" u="none" strike="noStrike">
            <a:solidFill>
              <a:schemeClr val="tx1"/>
            </a:solidFill>
            <a:effectLst/>
            <a:latin typeface="Arial" panose="020B0604020202020204" pitchFamily="34" charset="0"/>
            <a:ea typeface="+mn-ea"/>
            <a:cs typeface="Arial" panose="020B0604020202020204" pitchFamily="34" charset="0"/>
          </a:endParaRPr>
        </a:p>
        <a:p>
          <a:pPr algn="just"/>
          <a:endParaRPr lang="de-DE" sz="900" b="0" i="0" u="none" strike="noStrike">
            <a:solidFill>
              <a:schemeClr val="tx1"/>
            </a:solidFill>
            <a:effectLst/>
            <a:latin typeface="Arial" panose="020B0604020202020204" pitchFamily="34" charset="0"/>
            <a:ea typeface="+mn-ea"/>
            <a:cs typeface="Arial" panose="020B0604020202020204" pitchFamily="34" charset="0"/>
          </a:endParaRPr>
        </a:p>
        <a:p>
          <a:pPr algn="just"/>
          <a:r>
            <a:rPr lang="de-DE" sz="900" b="0" i="0" u="none" strike="noStrike">
              <a:solidFill>
                <a:schemeClr val="tx1"/>
              </a:solidFill>
              <a:effectLst/>
              <a:latin typeface="Arial" panose="020B0604020202020204" pitchFamily="34" charset="0"/>
              <a:ea typeface="+mn-ea"/>
              <a:cs typeface="Arial" panose="020B0604020202020204" pitchFamily="34" charset="0"/>
            </a:rPr>
            <a:t>Bei Datenlieferungen von zugelassenen kommunalen Trägern kann es temporär zu (Teil-)Datenausfällen kommen, welche dazu führen dass in diesem Monat die betroffenen Personen beim Merkmal "Ziel- beruf" unter "keine Angabe" geführt werden. Daraus resultiert ein möglicher, monatlich etwas  variierender Erfassungsgrad. Die Ursache betrifft nur Arbeitsuchende und Arbeitslose. </a:t>
          </a:r>
        </a:p>
        <a:p>
          <a:pPr algn="just"/>
          <a:r>
            <a:rPr lang="de-DE" sz="900" b="0" i="0" u="none" strike="noStrike">
              <a:solidFill>
                <a:schemeClr val="tx1"/>
              </a:solidFill>
              <a:effectLst/>
              <a:latin typeface="Arial" panose="020B0604020202020204" pitchFamily="34" charset="0"/>
              <a:ea typeface="+mn-ea"/>
              <a:cs typeface="Arial" panose="020B0604020202020204" pitchFamily="34" charset="0"/>
            </a:rPr>
            <a:t>Ein weiterer Grund liegt in Umständen, dass zum statistischen Stichtag kein Zielberuf angegeben werden kann, da etwa die Meldung arbeitsuchend/arbeitslos zwar noch rechtzeitig erfolgte, aber noch kein Vermittlungsgespräch mit der Festlegung eines etwaigen Zielberufs durchgeführt wurde. Die Ursache betrifft Arbeitsuchende und Arbeitslose</a:t>
          </a:r>
          <a:r>
            <a:rPr lang="de-DE" sz="1100" b="0" i="0" u="none" strike="noStrike">
              <a:solidFill>
                <a:schemeClr val="tx1"/>
              </a:solidFill>
              <a:effectLst/>
              <a:latin typeface="+mn-lt"/>
              <a:ea typeface="+mn-ea"/>
              <a:cs typeface="+mn-cs"/>
            </a:rPr>
            <a:t>.</a:t>
          </a:r>
          <a:endParaRPr lang="de-DE" sz="900">
            <a:latin typeface="Arial" panose="020B0604020202020204" pitchFamily="34" charset="0"/>
            <a:cs typeface="Arial" panose="020B0604020202020204" pitchFamily="34" charset="0"/>
          </a:endParaRPr>
        </a:p>
      </xdr:txBody>
    </xdr:sp>
    <xdr:clientData/>
  </xdr:oneCellAnchor>
  <xdr:oneCellAnchor>
    <xdr:from>
      <xdr:col>1</xdr:col>
      <xdr:colOff>0</xdr:colOff>
      <xdr:row>72</xdr:row>
      <xdr:rowOff>0</xdr:rowOff>
    </xdr:from>
    <xdr:ext cx="5638801" cy="495300"/>
    <xdr:sp macro="" textlink="">
      <xdr:nvSpPr>
        <xdr:cNvPr id="7" name="Textfeld 6"/>
        <xdr:cNvSpPr txBox="1"/>
      </xdr:nvSpPr>
      <xdr:spPr>
        <a:xfrm>
          <a:off x="1609725" y="12020550"/>
          <a:ext cx="5638801"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de-DE" sz="900" b="0" i="0" u="none" strike="noStrike">
              <a:solidFill>
                <a:schemeClr val="tx1"/>
              </a:solidFill>
              <a:effectLst/>
              <a:latin typeface="Arial" panose="020B0604020202020204" pitchFamily="34" charset="0"/>
              <a:ea typeface="+mn-ea"/>
              <a:cs typeface="Arial" panose="020B0604020202020204" pitchFamily="34" charset="0"/>
            </a:rPr>
            <a:t>Weitergehende Daten nach der KldB 2010, z. B. detailliertere Berufe für Bundesländer, Daten  für Agenturbezirke oder Kreise bzw. kreisfreie Städte, Kombinationen mit weiteren Merkmalen usw. können im Rahmen von Datenanfragen gesondert angefordert werden. </a:t>
          </a:r>
        </a:p>
      </xdr:txBody>
    </xdr:sp>
    <xdr:clientData/>
  </xdr:one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1524000</xdr:colOff>
      <xdr:row>0</xdr:row>
      <xdr:rowOff>381000</xdr:rowOff>
    </xdr:to>
    <xdr:pic>
      <xdr:nvPicPr>
        <xdr:cNvPr id="34818" name="BA-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3848100</xdr:colOff>
      <xdr:row>1</xdr:row>
      <xdr:rowOff>95250</xdr:rowOff>
    </xdr:from>
    <xdr:to>
      <xdr:col>6</xdr:col>
      <xdr:colOff>66675</xdr:colOff>
      <xdr:row>3</xdr:row>
      <xdr:rowOff>95250</xdr:rowOff>
    </xdr:to>
    <xdr:sp macro="" textlink="">
      <xdr:nvSpPr>
        <xdr:cNvPr id="3" name="Inhalt">
          <a:hlinkClick xmlns:r="http://schemas.openxmlformats.org/officeDocument/2006/relationships" r:id="rId2"/>
        </xdr:cNvPr>
        <xdr:cNvSpPr txBox="1"/>
      </xdr:nvSpPr>
      <xdr:spPr>
        <a:xfrm>
          <a:off x="9705975" y="504825"/>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4</xdr:row>
      <xdr:rowOff>38098</xdr:rowOff>
    </xdr:from>
    <xdr:to>
      <xdr:col>7</xdr:col>
      <xdr:colOff>790575</xdr:colOff>
      <xdr:row>20</xdr:row>
      <xdr:rowOff>390525</xdr:rowOff>
    </xdr:to>
    <xdr:sp macro="" textlink="">
      <xdr:nvSpPr>
        <xdr:cNvPr id="2" name="Text Box 1"/>
        <xdr:cNvSpPr txBox="1">
          <a:spLocks noChangeArrowheads="1"/>
        </xdr:cNvSpPr>
      </xdr:nvSpPr>
      <xdr:spPr bwMode="auto">
        <a:xfrm>
          <a:off x="0" y="971548"/>
          <a:ext cx="5476875" cy="2943227"/>
        </a:xfrm>
        <a:prstGeom prst="rect">
          <a:avLst/>
        </a:prstGeom>
        <a:noFill/>
        <a:ln w="9525" cap="rnd">
          <a:noFill/>
          <a:prstDash val="sysDot"/>
          <a:miter lim="800000"/>
          <a:headEnd/>
          <a:tailEnd/>
        </a:ln>
      </xdr:spPr>
      <xdr:txBody>
        <a:bodyPr vertOverflow="clip" wrap="square" lIns="27432" tIns="22860" rIns="27432" bIns="0" anchor="t" upright="1"/>
        <a:lstStyle/>
        <a:p>
          <a:pPr algn="just" rtl="0">
            <a:defRPr sz="1000"/>
          </a:pPr>
          <a:r>
            <a:rPr lang="de-DE" sz="900" b="1" i="0" u="none" strike="noStrike" baseline="0">
              <a:solidFill>
                <a:srgbClr val="000000"/>
              </a:solidFill>
              <a:latin typeface="Arial"/>
              <a:cs typeface="Arial"/>
            </a:rPr>
            <a:t>Kurzbeschreibung</a:t>
          </a:r>
        </a:p>
        <a:p>
          <a:pPr algn="just" rtl="0">
            <a:defRPr sz="1000"/>
          </a:pPr>
          <a:endParaRPr lang="de-DE" sz="9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a:pPr>
          <a:r>
            <a:rPr lang="de-DE" sz="900" b="1">
              <a:latin typeface="Arial" pitchFamily="34" charset="0"/>
              <a:cs typeface="Arial" pitchFamily="34" charset="0"/>
            </a:rPr>
            <a:t>Pendler </a:t>
          </a:r>
          <a:r>
            <a:rPr lang="de-DE" sz="900">
              <a:latin typeface="Arial" pitchFamily="34" charset="0"/>
              <a:cs typeface="Arial" pitchFamily="34" charset="0"/>
            </a:rPr>
            <a:t>sind in der Beschäftigungsstatistik</a:t>
          </a:r>
          <a:r>
            <a:rPr lang="de-DE" sz="900" baseline="0">
              <a:latin typeface="Arial" pitchFamily="34" charset="0"/>
              <a:cs typeface="Arial" pitchFamily="34" charset="0"/>
            </a:rPr>
            <a:t> </a:t>
          </a:r>
          <a:r>
            <a:rPr lang="de-DE" sz="900">
              <a:latin typeface="Arial" pitchFamily="34" charset="0"/>
              <a:cs typeface="Arial" pitchFamily="34" charset="0"/>
            </a:rPr>
            <a:t>alle sozialversicherungspflichtig Beschäftigten, deren Arbeitsgemeinde sich von der Wohngemeinde unterscheidet. Ob und wie häufig gependelt wird, ist unerheblich. </a:t>
          </a:r>
          <a:r>
            <a:rPr lang="de-DE" sz="900" b="0" i="0" baseline="0">
              <a:effectLst/>
              <a:latin typeface="Arial" pitchFamily="34" charset="0"/>
              <a:ea typeface="+mn-ea"/>
              <a:cs typeface="Arial" pitchFamily="34" charset="0"/>
            </a:rPr>
            <a:t>Pendlerergebnisse stehen jährlich jeweils zum Stichtag 30.06. zur Verfügung. </a:t>
          </a:r>
          <a:endParaRPr lang="de-DE" sz="900">
            <a:effectLst/>
            <a:latin typeface="Arial" pitchFamily="34" charset="0"/>
            <a:cs typeface="Arial" pitchFamily="34" charset="0"/>
          </a:endParaRPr>
        </a:p>
        <a:p>
          <a:pPr>
            <a:lnSpc>
              <a:spcPct val="100000"/>
            </a:lnSpc>
          </a:pPr>
          <a:endParaRPr lang="de-DE" sz="900">
            <a:latin typeface="Arial" pitchFamily="34" charset="0"/>
            <a:cs typeface="Arial" pitchFamily="34" charset="0"/>
          </a:endParaRPr>
        </a:p>
        <a:p>
          <a:pPr>
            <a:lnSpc>
              <a:spcPct val="100000"/>
            </a:lnSpc>
          </a:pPr>
          <a:r>
            <a:rPr lang="de-DE" sz="900" b="1">
              <a:latin typeface="Arial" pitchFamily="34" charset="0"/>
              <a:cs typeface="Arial" pitchFamily="34" charset="0"/>
            </a:rPr>
            <a:t>Einpendler</a:t>
          </a:r>
          <a:r>
            <a:rPr lang="de-DE" sz="900" b="0" baseline="0">
              <a:latin typeface="Arial" pitchFamily="34" charset="0"/>
              <a:cs typeface="Arial" pitchFamily="34" charset="0"/>
            </a:rPr>
            <a:t> </a:t>
          </a:r>
          <a:r>
            <a:rPr lang="de-DE" sz="900">
              <a:latin typeface="Arial" pitchFamily="34" charset="0"/>
              <a:cs typeface="Arial" pitchFamily="34" charset="0"/>
            </a:rPr>
            <a:t>sind Personen, die in ihrer Arbeitsgemeinde nicht wohnen</a:t>
          </a:r>
        </a:p>
        <a:p>
          <a:pPr>
            <a:lnSpc>
              <a:spcPct val="100000"/>
            </a:lnSpc>
          </a:pPr>
          <a:r>
            <a:rPr lang="de-DE" sz="900" b="1">
              <a:latin typeface="Arial" pitchFamily="34" charset="0"/>
              <a:cs typeface="Arial" pitchFamily="34" charset="0"/>
            </a:rPr>
            <a:t>Auspendler</a:t>
          </a:r>
          <a:r>
            <a:rPr lang="de-DE" sz="900">
              <a:latin typeface="Arial" pitchFamily="34" charset="0"/>
              <a:cs typeface="Arial" pitchFamily="34" charset="0"/>
            </a:rPr>
            <a:t> sind Personen, die in ihrer Wohngemeinde nicht arbeiten</a:t>
          </a:r>
        </a:p>
        <a:p>
          <a:pPr algn="just" rtl="0">
            <a:lnSpc>
              <a:spcPct val="100000"/>
            </a:lnSpc>
            <a:defRPr sz="1000"/>
          </a:pPr>
          <a:endParaRPr lang="de-DE" sz="9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a:pPr>
          <a:r>
            <a:rPr lang="de-DE" sz="900">
              <a:effectLst/>
              <a:latin typeface="Arial" pitchFamily="34" charset="0"/>
              <a:ea typeface="+mn-ea"/>
              <a:cs typeface="Arial" pitchFamily="34" charset="0"/>
            </a:rPr>
            <a:t>Die Wohnortgemeinde kann auch im Ausland liegen.</a:t>
          </a:r>
          <a:r>
            <a:rPr lang="de-DE" sz="900">
              <a:latin typeface="Arial" pitchFamily="34" charset="0"/>
              <a:cs typeface="Arial" pitchFamily="34" charset="0"/>
            </a:rPr>
            <a:t> Einpendler aus dem Ausland können also</a:t>
          </a:r>
          <a:r>
            <a:rPr lang="de-DE" sz="900" baseline="0">
              <a:latin typeface="Arial" pitchFamily="34" charset="0"/>
              <a:cs typeface="Arial" pitchFamily="34" charset="0"/>
            </a:rPr>
            <a:t> statistisch dargestellt werden. Für </a:t>
          </a:r>
          <a:r>
            <a:rPr lang="de-DE" sz="900">
              <a:latin typeface="Arial" pitchFamily="34" charset="0"/>
              <a:cs typeface="Arial" pitchFamily="34" charset="0"/>
            </a:rPr>
            <a:t>Auspendler in das Ausland gilt dies jedoch nicht,</a:t>
          </a:r>
          <a:r>
            <a:rPr lang="de-DE" sz="900" baseline="0">
              <a:latin typeface="Arial" pitchFamily="34" charset="0"/>
              <a:cs typeface="Arial" pitchFamily="34" charset="0"/>
            </a:rPr>
            <a:t> da keine Meldungen der Betriebe im Ausland zur deutschen Sozialversicherung erfolgen.</a:t>
          </a:r>
        </a:p>
        <a:p>
          <a:pPr marL="0" marR="0" indent="0" algn="just" defTabSz="914400" rtl="0" eaLnBrk="1" fontAlgn="auto" latinLnBrk="0" hangingPunct="1">
            <a:lnSpc>
              <a:spcPct val="100000"/>
            </a:lnSpc>
            <a:spcBef>
              <a:spcPts val="0"/>
            </a:spcBef>
            <a:spcAft>
              <a:spcPts val="0"/>
            </a:spcAft>
            <a:buClrTx/>
            <a:buSzTx/>
            <a:buFontTx/>
            <a:buNone/>
            <a:tabLst/>
            <a:defRPr/>
          </a:pPr>
          <a:r>
            <a:rPr lang="de-DE" sz="900" baseline="0">
              <a:latin typeface="Arial" pitchFamily="34" charset="0"/>
              <a:cs typeface="Arial" pitchFamily="34" charset="0"/>
            </a:rPr>
            <a:t>                                                </a:t>
          </a:r>
          <a:r>
            <a:rPr lang="de-DE" sz="900">
              <a:latin typeface="Arial" pitchFamily="34" charset="0"/>
              <a:cs typeface="Arial" pitchFamily="34" charset="0"/>
            </a:rPr>
            <a:t/>
          </a:r>
          <a:br>
            <a:rPr lang="de-DE" sz="900">
              <a:latin typeface="Arial" pitchFamily="34" charset="0"/>
              <a:cs typeface="Arial" pitchFamily="34" charset="0"/>
            </a:rPr>
          </a:br>
          <a:r>
            <a:rPr lang="de-DE" sz="900" b="0" i="0" u="none" strike="noStrike">
              <a:effectLst/>
              <a:latin typeface="Arial" pitchFamily="34" charset="0"/>
              <a:ea typeface="+mn-ea"/>
              <a:cs typeface="Arial" pitchFamily="34" charset="0"/>
            </a:rPr>
            <a:t>Die Differenz aus Einpendlern zu Auspendlern ergibt den </a:t>
          </a:r>
          <a:r>
            <a:rPr lang="de-DE" sz="900" b="1" i="0" u="none" strike="noStrike">
              <a:effectLst/>
              <a:latin typeface="Arial" pitchFamily="34" charset="0"/>
              <a:ea typeface="+mn-ea"/>
              <a:cs typeface="Arial" pitchFamily="34" charset="0"/>
            </a:rPr>
            <a:t>Pendlersaldo</a:t>
          </a:r>
          <a:r>
            <a:rPr lang="de-DE" sz="900" b="0" i="0" u="none" strike="noStrike">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effectLst/>
              <a:latin typeface="Arial" pitchFamily="34" charset="0"/>
              <a:ea typeface="+mn-ea"/>
              <a:cs typeface="Arial" pitchFamily="34" charset="0"/>
            </a:rPr>
            <a:t>Da große Regionen viele Ein- und Auspendler aufweisen und kleine Regionen wenig, sind die Pendlerzahlen als </a:t>
          </a:r>
          <a:r>
            <a:rPr lang="de-DE" sz="900" b="0" i="1" u="none" strike="noStrike">
              <a:effectLst/>
              <a:latin typeface="Arial" pitchFamily="34" charset="0"/>
              <a:ea typeface="+mn-ea"/>
              <a:cs typeface="Arial" pitchFamily="34" charset="0"/>
            </a:rPr>
            <a:t>absolute</a:t>
          </a:r>
          <a:r>
            <a:rPr lang="de-DE" sz="900" b="0" i="0" u="none" strike="noStrike">
              <a:effectLst/>
              <a:latin typeface="Arial" pitchFamily="34" charset="0"/>
              <a:ea typeface="+mn-ea"/>
              <a:cs typeface="Arial" pitchFamily="34" charset="0"/>
            </a:rPr>
            <a:t> Größe nicht geeignet, Bewertungen und Klassifizierungen von Regionen hinsichtlich ihrer Arbeits- oder Wohnorteigenschaft vorzunehmen. Für derartige Betrachtungen sind die </a:t>
          </a:r>
          <a:r>
            <a:rPr lang="de-DE" sz="900" b="1" i="0" u="none" strike="noStrike">
              <a:effectLst/>
              <a:latin typeface="Arial" pitchFamily="34" charset="0"/>
              <a:ea typeface="+mn-ea"/>
              <a:cs typeface="Arial" pitchFamily="34" charset="0"/>
            </a:rPr>
            <a:t>Einpendlerquote</a:t>
          </a:r>
          <a:r>
            <a:rPr lang="de-DE" sz="900" b="0" i="0" u="none" strike="noStrike">
              <a:effectLst/>
              <a:latin typeface="Arial" pitchFamily="34" charset="0"/>
              <a:ea typeface="+mn-ea"/>
              <a:cs typeface="Arial" pitchFamily="34" charset="0"/>
            </a:rPr>
            <a:t> (Anteil der Einpendler an den sozialversicherungspflichtig Beschäftigten am Arbeitsort in Prozent) sowie die </a:t>
          </a:r>
          <a:r>
            <a:rPr lang="de-DE" sz="900" b="1" i="0" u="none" strike="noStrike">
              <a:effectLst/>
              <a:latin typeface="Arial" pitchFamily="34" charset="0"/>
              <a:ea typeface="+mn-ea"/>
              <a:cs typeface="Arial" pitchFamily="34" charset="0"/>
            </a:rPr>
            <a:t>Auspendlerquote</a:t>
          </a:r>
          <a:r>
            <a:rPr lang="de-DE" sz="900" b="0" i="0" u="none" strike="noStrike">
              <a:effectLst/>
              <a:latin typeface="Arial" pitchFamily="34" charset="0"/>
              <a:ea typeface="+mn-ea"/>
              <a:cs typeface="Arial" pitchFamily="34" charset="0"/>
            </a:rPr>
            <a:t> (Anteil der Auspendler an den sozialversicherungspflichtig Beschäftigten am Wohnort in Prozent) hilfreich, die Aussagen unabhängig von der Regionsgröße erlauben.</a:t>
          </a:r>
          <a:r>
            <a:rPr lang="de-DE" sz="900">
              <a:latin typeface="Arial" pitchFamily="34" charset="0"/>
              <a:cs typeface="Arial" pitchFamily="34" charset="0"/>
            </a:rPr>
            <a:t> </a:t>
          </a:r>
          <a:r>
            <a:rPr lang="de-DE" sz="900" b="0" i="0" baseline="0">
              <a:effectLst/>
              <a:latin typeface="Arial" pitchFamily="34" charset="0"/>
              <a:ea typeface="+mn-ea"/>
              <a:cs typeface="Arial" pitchFamily="34" charset="0"/>
            </a:rPr>
            <a:t>Weitere Definitionen finden Sie im Glossar der Beschäftigungsstatistik unter:</a:t>
          </a:r>
          <a:endParaRPr lang="de-DE" sz="900">
            <a:effectLst/>
            <a:latin typeface="Arial" pitchFamily="34" charset="0"/>
            <a:cs typeface="Arial" pitchFamily="34" charset="0"/>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r>
            <a:rPr lang="de-DE" sz="900" b="0" i="0" u="none" strike="noStrike" baseline="0">
              <a:solidFill>
                <a:srgbClr val="000000"/>
              </a:solidFill>
              <a:latin typeface="Arial"/>
              <a:cs typeface="Arial"/>
            </a:rPr>
            <a:t>Weitere Definitionen finden Sie im Glossar der Beschäftigungsstatistik unter:</a:t>
          </a: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r>
            <a:rPr lang="de-DE" sz="1000" b="0" i="0" u="none" strike="noStrike" baseline="0">
              <a:solidFill>
                <a:srgbClr val="000000"/>
              </a:solidFill>
              <a:latin typeface="Arial"/>
              <a:cs typeface="Arial"/>
            </a:rPr>
            <a:t> </a:t>
          </a: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xdr:txBody>
    </xdr:sp>
    <xdr:clientData/>
  </xdr:twoCellAnchor>
  <xdr:twoCellAnchor editAs="oneCell">
    <xdr:from>
      <xdr:col>0</xdr:col>
      <xdr:colOff>28575</xdr:colOff>
      <xdr:row>21</xdr:row>
      <xdr:rowOff>104776</xdr:rowOff>
    </xdr:from>
    <xdr:to>
      <xdr:col>7</xdr:col>
      <xdr:colOff>790575</xdr:colOff>
      <xdr:row>38</xdr:row>
      <xdr:rowOff>66675</xdr:rowOff>
    </xdr:to>
    <xdr:sp macro="" textlink="">
      <xdr:nvSpPr>
        <xdr:cNvPr id="3" name="Text Box 1"/>
        <xdr:cNvSpPr txBox="1">
          <a:spLocks noChangeArrowheads="1"/>
        </xdr:cNvSpPr>
      </xdr:nvSpPr>
      <xdr:spPr bwMode="auto">
        <a:xfrm>
          <a:off x="28575" y="4276726"/>
          <a:ext cx="5448300" cy="4619624"/>
        </a:xfrm>
        <a:prstGeom prst="rect">
          <a:avLst/>
        </a:prstGeom>
        <a:noFill/>
        <a:ln w="9525" cap="rnd">
          <a:noFill/>
          <a:prstDash val="sysDot"/>
          <a:miter lim="800000"/>
          <a:headEnd/>
          <a:tailEnd/>
        </a:ln>
      </xdr:spPr>
      <xdr:txBody>
        <a:bodyPr vertOverflow="clip" wrap="square" lIns="27432" tIns="22860" rIns="27432" bIns="0" anchor="t" upright="1"/>
        <a:lstStyle/>
        <a:p>
          <a:pPr algn="just" rtl="0">
            <a:lnSpc>
              <a:spcPct val="100000"/>
            </a:lnSpc>
            <a:defRPr sz="1000"/>
          </a:pPr>
          <a:endParaRPr lang="de-DE" sz="1100" b="1" i="0" u="none" strike="noStrike" baseline="0">
            <a:solidFill>
              <a:srgbClr val="000000"/>
            </a:solidFill>
            <a:latin typeface="Arial"/>
            <a:cs typeface="Arial"/>
          </a:endParaRPr>
        </a:p>
        <a:p>
          <a:pPr algn="just" rtl="0">
            <a:lnSpc>
              <a:spcPct val="100000"/>
            </a:lnSpc>
            <a:defRPr sz="1000"/>
          </a:pPr>
          <a:r>
            <a:rPr lang="de-DE" sz="1100" b="1" i="0" u="none" strike="noStrike" baseline="0">
              <a:solidFill>
                <a:srgbClr val="000000"/>
              </a:solidFill>
              <a:latin typeface="Arial"/>
              <a:cs typeface="Arial"/>
            </a:rPr>
            <a:t>Fachliche Erläuterungen zum Wohn- und Arbeitsort</a:t>
          </a:r>
        </a:p>
        <a:p>
          <a:pPr marL="0" indent="0" algn="just" rtl="0">
            <a:lnSpc>
              <a:spcPct val="100000"/>
            </a:lnSpc>
            <a:defRPr sz="1000"/>
          </a:pPr>
          <a:endParaRPr lang="de-DE" sz="900" b="0" i="0" u="none" strike="noStrike" baseline="0">
            <a:solidFill>
              <a:srgbClr val="000000"/>
            </a:solidFill>
            <a:latin typeface="Arial" pitchFamily="34" charset="0"/>
            <a:ea typeface="+mn-ea"/>
            <a:cs typeface="Arial" pitchFamily="34" charset="0"/>
          </a:endParaRPr>
        </a:p>
        <a:p>
          <a:pPr marL="0" indent="0" algn="just" rtl="0">
            <a:lnSpc>
              <a:spcPct val="100000"/>
            </a:lnSpc>
            <a:defRPr sz="1000"/>
          </a:pPr>
          <a:r>
            <a:rPr lang="de-DE" sz="900" b="0" i="0" u="none" strike="noStrike" baseline="0">
              <a:solidFill>
                <a:srgbClr val="000000"/>
              </a:solidFill>
              <a:latin typeface="Arial" pitchFamily="34" charset="0"/>
              <a:ea typeface="+mn-ea"/>
              <a:cs typeface="Arial" pitchFamily="34" charset="0"/>
            </a:rPr>
            <a:t>Der Wohnort des Beschäftigten stammt aus den Meldungen der Arbeitgeber zur Sozialversicherung. Die aktuelle Anschrift ist vom Arbeitgeber bei jeder Anmeldung mitzuteilen, eine Änderung der Anschrift erst in Verbindung mit der folgenden Jahresmeldung. Im Extremfall kann es daher über ein Jahr dauern, bis ein Wohnortwechsel statistisch bekannt wird. Zu einer Person wird jeweils nur die zuletzt übermittelte Wohnortangabe gespeichert. Frühere Angaben werden gelöscht, d.h. es wird keine Historik geführt. </a:t>
          </a:r>
          <a:r>
            <a:rPr lang="de-DE" sz="900" b="0" i="0" u="none" strike="noStrike" baseline="0" smtClean="0">
              <a:solidFill>
                <a:srgbClr val="000000"/>
              </a:solidFill>
              <a:latin typeface="Arial" pitchFamily="34" charset="0"/>
              <a:ea typeface="+mn-ea"/>
              <a:cs typeface="Arial" pitchFamily="34" charset="0"/>
            </a:rPr>
            <a:t>Hinsichtlich der Wohnortangaben bestehen für einzelne Beschäftigte Erhebungsungenauigkeiten. Die Meldevorschrift stellt nicht klar, welcher Wohnsitz – Haupt- oder Nebenwohnsitz mit überwiegendem Aufenthaltsort – vom Arbeitgeber zu melden ist. Dies kann in der Beschäftigungsstatistik zum Nachweis von „Fernpendlern“ zwischen gemeldeten Hauptwohnsitz und Arbeitsort führen, obwohl der Beschäftigte am Nebenwohnsitz seiner Beschäftigung nachgeht, also faktisch nicht pendelt.</a:t>
          </a:r>
        </a:p>
        <a:p>
          <a:pPr algn="just">
            <a:lnSpc>
              <a:spcPct val="100000"/>
            </a:lnSpc>
          </a:pPr>
          <a:endParaRPr lang="de-DE" sz="900" b="0" i="0" u="none" strike="noStrike" baseline="0">
            <a:solidFill>
              <a:srgbClr val="000000"/>
            </a:solidFill>
            <a:latin typeface="Arial"/>
            <a:cs typeface="Arial"/>
          </a:endParaRPr>
        </a:p>
        <a:p>
          <a:pPr algn="just" rtl="0">
            <a:lnSpc>
              <a:spcPct val="100000"/>
            </a:lnSpc>
            <a:defRPr sz="1000"/>
          </a:pPr>
          <a:r>
            <a:rPr lang="de-DE" sz="900" b="0" i="0" u="none" strike="noStrike" baseline="0">
              <a:solidFill>
                <a:srgbClr val="000000"/>
              </a:solidFill>
              <a:latin typeface="Arial" pitchFamily="34" charset="0"/>
              <a:cs typeface="Arial" pitchFamily="34" charset="0"/>
            </a:rPr>
            <a:t>Der </a:t>
          </a:r>
          <a:r>
            <a:rPr lang="de-DE" sz="900" b="1" i="0" u="none" strike="noStrike" baseline="0">
              <a:solidFill>
                <a:srgbClr val="000000"/>
              </a:solidFill>
              <a:latin typeface="Arial" pitchFamily="34" charset="0"/>
              <a:cs typeface="Arial" pitchFamily="34" charset="0"/>
            </a:rPr>
            <a:t>Arbeitsort </a:t>
          </a:r>
          <a:r>
            <a:rPr lang="de-DE" sz="900" b="0" i="0" u="none" strike="noStrike" baseline="0">
              <a:solidFill>
                <a:srgbClr val="000000"/>
              </a:solidFill>
              <a:latin typeface="Arial" pitchFamily="34" charset="0"/>
              <a:cs typeface="Arial" pitchFamily="34" charset="0"/>
            </a:rPr>
            <a:t>des Beschäftigten wird über die, in den Meldungen vom Arbeitgeber angegebene, Betriebsnummer festgestellt. Die zutreffende Regionalisierung der Beschäftigten nach dem Arbeitsort hängt daher davon ab, ob die vom Betriebsnummern-Service (BNS) zugeteilten Betriebsnummern korrekt verwendet werden. Insbesondere bei Arbeitgebern mit mehreren Betrieben in verschiedenen Gemeinden können regionale Falschzuordnungen (Klumpungen) auftreten, wenn z.B. die Beschäftigten aller Niederlassungen unter der Betriebsnummer der Hauptniederlassung gemeldet werden. Bei allen Beschäftigten, die nicht am Ort der Hauptniederlassung tätig sind, kommt es somit zu gewissen Unschärfen.</a:t>
          </a:r>
        </a:p>
        <a:p>
          <a:pPr algn="just">
            <a:lnSpc>
              <a:spcPct val="100000"/>
            </a:lnSpc>
          </a:pPr>
          <a:endParaRPr lang="de-DE" sz="900" baseline="0">
            <a:effectLst/>
            <a:latin typeface="Arial" pitchFamily="34" charset="0"/>
            <a:ea typeface="+mn-ea"/>
            <a:cs typeface="Arial" pitchFamily="34" charset="0"/>
          </a:endParaRPr>
        </a:p>
        <a:p>
          <a:pPr algn="just" rtl="0">
            <a:lnSpc>
              <a:spcPct val="100000"/>
            </a:lnSpc>
          </a:pPr>
          <a:r>
            <a:rPr lang="de-DE" sz="900" b="0" i="0" baseline="0">
              <a:effectLst/>
              <a:latin typeface="Arial" panose="020B0604020202020204" pitchFamily="34" charset="0"/>
              <a:ea typeface="+mn-ea"/>
              <a:cs typeface="Arial" panose="020B0604020202020204" pitchFamily="34" charset="0"/>
            </a:rPr>
            <a:t>Sowohl </a:t>
          </a:r>
          <a:r>
            <a:rPr lang="de-DE" sz="900" baseline="0">
              <a:effectLst/>
              <a:latin typeface="Arial" panose="020B0604020202020204" pitchFamily="34" charset="0"/>
              <a:ea typeface="+mn-ea"/>
              <a:cs typeface="Arial" panose="020B0604020202020204" pitchFamily="34" charset="0"/>
            </a:rPr>
            <a:t>hinsichtlich des Arbeitsortes als auch des Wohnortes gibt es sozialversicherungspflichtig Beschäftigte, die nicht regional zuordenbar sind. Bei der Ermittlung der Ein- und Auspendler gilt daher:  </a:t>
          </a:r>
        </a:p>
        <a:p>
          <a:pPr algn="just" rtl="0">
            <a:lnSpc>
              <a:spcPct val="100000"/>
            </a:lnSpc>
          </a:pPr>
          <a:r>
            <a:rPr lang="de-DE" sz="900" baseline="0">
              <a:effectLst/>
              <a:latin typeface="Arial" panose="020B0604020202020204" pitchFamily="34" charset="0"/>
              <a:ea typeface="+mn-ea"/>
              <a:cs typeface="Arial" panose="020B0604020202020204" pitchFamily="34" charset="0"/>
            </a:rPr>
            <a:t>  </a:t>
          </a:r>
          <a:endParaRPr lang="de-DE" sz="900" baseline="0">
            <a:effectLst/>
            <a:latin typeface="Arial" panose="020B0604020202020204" pitchFamily="34" charset="0"/>
            <a:cs typeface="Arial" panose="020B0604020202020204" pitchFamily="34" charset="0"/>
          </a:endParaRPr>
        </a:p>
        <a:p>
          <a:pPr algn="just" rtl="0">
            <a:lnSpc>
              <a:spcPct val="100000"/>
            </a:lnSpc>
          </a:pPr>
          <a:r>
            <a:rPr lang="de-DE" sz="900" baseline="0">
              <a:effectLst/>
              <a:latin typeface="Arial" panose="020B0604020202020204" pitchFamily="34" charset="0"/>
              <a:ea typeface="+mn-ea"/>
              <a:cs typeface="Arial" panose="020B0604020202020204" pitchFamily="34" charset="0"/>
            </a:rPr>
            <a:t>Einpendler = (SvB am Arbeitsort) – (SvB mit Arbeitsort = Wohnort) – (SvB ohne Angabe zum Arbeitsort bzw. zum Wohnort)</a:t>
          </a:r>
          <a:endParaRPr lang="de-DE" sz="900" baseline="0">
            <a:effectLst/>
            <a:latin typeface="Arial" panose="020B0604020202020204" pitchFamily="34" charset="0"/>
            <a:cs typeface="Arial" panose="020B0604020202020204" pitchFamily="34" charset="0"/>
          </a:endParaRPr>
        </a:p>
        <a:p>
          <a:pPr algn="just" rtl="0">
            <a:lnSpc>
              <a:spcPct val="100000"/>
            </a:lnSpc>
          </a:pPr>
          <a:r>
            <a:rPr lang="de-DE" sz="900" baseline="0">
              <a:effectLst/>
              <a:latin typeface="Arial" panose="020B0604020202020204" pitchFamily="34" charset="0"/>
              <a:ea typeface="+mn-ea"/>
              <a:cs typeface="Arial" panose="020B0604020202020204" pitchFamily="34" charset="0"/>
            </a:rPr>
            <a:t>Auspendler = (SvB am Wohnort) – (SvB mit Arbeitsort = Wohnort) – (SvB ohne Angabe zum Arbeitsort bzw. zum Wohnort)</a:t>
          </a:r>
        </a:p>
        <a:p>
          <a:pPr algn="just" rtl="0">
            <a:lnSpc>
              <a:spcPct val="100000"/>
            </a:lnSpc>
          </a:pPr>
          <a:endParaRPr lang="de-DE" sz="900" baseline="0">
            <a:effectLst/>
            <a:latin typeface="Arial" panose="020B0604020202020204" pitchFamily="34" charset="0"/>
            <a:cs typeface="Arial" panose="020B0604020202020204" pitchFamily="34" charset="0"/>
          </a:endParaRPr>
        </a:p>
        <a:p>
          <a:pPr algn="just" rtl="0">
            <a:lnSpc>
              <a:spcPct val="100000"/>
            </a:lnSpc>
          </a:pPr>
          <a:r>
            <a:rPr lang="de-DE" sz="900" baseline="0">
              <a:effectLst/>
              <a:latin typeface="Arial" panose="020B0604020202020204" pitchFamily="34" charset="0"/>
              <a:ea typeface="+mn-ea"/>
              <a:cs typeface="Arial" panose="020B0604020202020204" pitchFamily="34" charset="0"/>
            </a:rPr>
            <a:t>Ist der Wohn- oder der Arbeitsort eines Beschäftigten nicht bekannt, darf man ihn nicht zu den Pendlern zählen.</a:t>
          </a:r>
          <a:endParaRPr lang="de-DE" sz="900" baseline="0">
            <a:effectLst/>
            <a:latin typeface="Arial" panose="020B0604020202020204" pitchFamily="34" charset="0"/>
            <a:cs typeface="Arial" panose="020B0604020202020204" pitchFamily="34" charset="0"/>
          </a:endParaRPr>
        </a:p>
        <a:p>
          <a:pPr algn="just" rtl="0">
            <a:lnSpc>
              <a:spcPct val="100000"/>
            </a:lnSpc>
            <a:defRPr sz="1000"/>
          </a:pPr>
          <a:endParaRPr lang="de-DE" sz="700" b="0" i="0" u="none" strike="noStrike" baseline="0">
            <a:solidFill>
              <a:srgbClr val="000000"/>
            </a:solidFill>
            <a:latin typeface="Arial"/>
            <a:cs typeface="Arial"/>
          </a:endParaRPr>
        </a:p>
        <a:p>
          <a:pPr algn="just" rtl="0">
            <a:lnSpc>
              <a:spcPct val="100000"/>
            </a:lnSpc>
            <a:defRPr sz="1000"/>
          </a:pPr>
          <a:r>
            <a:rPr lang="de-DE" sz="900" b="0" i="0" u="none" strike="noStrike" baseline="0">
              <a:solidFill>
                <a:srgbClr val="000000"/>
              </a:solidFill>
              <a:latin typeface="Arial"/>
              <a:cs typeface="Arial"/>
            </a:rPr>
            <a:t>Nähere Informationen zur Beschäftigungsstatistik finden Sie im Qualitätsbericht ("Statistik der sozialversicherungspflichtigen und geringfügigen Beschäftigung") unter:  </a:t>
          </a: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r>
            <a:rPr lang="de-DE" sz="1000" b="0" i="0" u="none" strike="noStrike" baseline="0">
              <a:solidFill>
                <a:srgbClr val="000000"/>
              </a:solidFill>
              <a:latin typeface="Arial"/>
              <a:cs typeface="Arial"/>
            </a:rPr>
            <a:t> </a:t>
          </a: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19050</xdr:rowOff>
    </xdr:from>
    <xdr:to>
      <xdr:col>3</xdr:col>
      <xdr:colOff>219075</xdr:colOff>
      <xdr:row>1</xdr:row>
      <xdr:rowOff>0</xdr:rowOff>
    </xdr:to>
    <xdr:pic>
      <xdr:nvPicPr>
        <xdr:cNvPr id="4" name="Picture 2"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860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228600</xdr:colOff>
      <xdr:row>0</xdr:row>
      <xdr:rowOff>390525</xdr:rowOff>
    </xdr:to>
    <xdr:pic>
      <xdr:nvPicPr>
        <xdr:cNvPr id="2" name="Picture 4"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838200</xdr:colOff>
      <xdr:row>0</xdr:row>
      <xdr:rowOff>409575</xdr:rowOff>
    </xdr:to>
    <xdr:pic>
      <xdr:nvPicPr>
        <xdr:cNvPr id="2" name="Picture 2"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8764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7</xdr:col>
      <xdr:colOff>0</xdr:colOff>
      <xdr:row>1</xdr:row>
      <xdr:rowOff>76200</xdr:rowOff>
    </xdr:from>
    <xdr:to>
      <xdr:col>7</xdr:col>
      <xdr:colOff>0</xdr:colOff>
      <xdr:row>1</xdr:row>
      <xdr:rowOff>304800</xdr:rowOff>
    </xdr:to>
    <xdr:sp macro="" textlink="">
      <xdr:nvSpPr>
        <xdr:cNvPr id="2" name="Rectangle 5">
          <a:hlinkClick xmlns:r="http://schemas.openxmlformats.org/officeDocument/2006/relationships" r:id="rId1"/>
        </xdr:cNvPr>
        <xdr:cNvSpPr>
          <a:spLocks noChangeArrowheads="1"/>
        </xdr:cNvSpPr>
      </xdr:nvSpPr>
      <xdr:spPr bwMode="auto">
        <a:xfrm>
          <a:off x="6172200" y="504825"/>
          <a:ext cx="0" cy="22860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7</xdr:col>
      <xdr:colOff>0</xdr:colOff>
      <xdr:row>3</xdr:row>
      <xdr:rowOff>76200</xdr:rowOff>
    </xdr:from>
    <xdr:to>
      <xdr:col>7</xdr:col>
      <xdr:colOff>0</xdr:colOff>
      <xdr:row>3</xdr:row>
      <xdr:rowOff>304800</xdr:rowOff>
    </xdr:to>
    <xdr:sp macro="" textlink="">
      <xdr:nvSpPr>
        <xdr:cNvPr id="3" name="Rectangle 5">
          <a:hlinkClick xmlns:r="http://schemas.openxmlformats.org/officeDocument/2006/relationships" r:id="rId1"/>
        </xdr:cNvPr>
        <xdr:cNvSpPr>
          <a:spLocks noChangeArrowheads="1"/>
        </xdr:cNvSpPr>
      </xdr:nvSpPr>
      <xdr:spPr bwMode="auto">
        <a:xfrm>
          <a:off x="6172200" y="1066800"/>
          <a:ext cx="0" cy="17145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7</xdr:col>
      <xdr:colOff>0</xdr:colOff>
      <xdr:row>5</xdr:row>
      <xdr:rowOff>76200</xdr:rowOff>
    </xdr:from>
    <xdr:to>
      <xdr:col>7</xdr:col>
      <xdr:colOff>0</xdr:colOff>
      <xdr:row>5</xdr:row>
      <xdr:rowOff>304800</xdr:rowOff>
    </xdr:to>
    <xdr:sp macro="" textlink="">
      <xdr:nvSpPr>
        <xdr:cNvPr id="4" name="Rectangle 5">
          <a:hlinkClick xmlns:r="http://schemas.openxmlformats.org/officeDocument/2006/relationships" r:id="rId1"/>
        </xdr:cNvPr>
        <xdr:cNvSpPr>
          <a:spLocks noChangeArrowheads="1"/>
        </xdr:cNvSpPr>
      </xdr:nvSpPr>
      <xdr:spPr bwMode="auto">
        <a:xfrm>
          <a:off x="6172200" y="1685925"/>
          <a:ext cx="0" cy="85725"/>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7</xdr:col>
      <xdr:colOff>0</xdr:colOff>
      <xdr:row>3</xdr:row>
      <xdr:rowOff>76200</xdr:rowOff>
    </xdr:from>
    <xdr:to>
      <xdr:col>7</xdr:col>
      <xdr:colOff>0</xdr:colOff>
      <xdr:row>3</xdr:row>
      <xdr:rowOff>304800</xdr:rowOff>
    </xdr:to>
    <xdr:sp macro="" textlink="">
      <xdr:nvSpPr>
        <xdr:cNvPr id="5" name="Rectangle 5">
          <a:hlinkClick xmlns:r="http://schemas.openxmlformats.org/officeDocument/2006/relationships" r:id="rId1"/>
        </xdr:cNvPr>
        <xdr:cNvSpPr>
          <a:spLocks noChangeArrowheads="1"/>
        </xdr:cNvSpPr>
      </xdr:nvSpPr>
      <xdr:spPr bwMode="auto">
        <a:xfrm>
          <a:off x="6172200" y="1066800"/>
          <a:ext cx="0" cy="17145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oneCell">
    <xdr:from>
      <xdr:col>0</xdr:col>
      <xdr:colOff>0</xdr:colOff>
      <xdr:row>0</xdr:row>
      <xdr:rowOff>0</xdr:rowOff>
    </xdr:from>
    <xdr:to>
      <xdr:col>2</xdr:col>
      <xdr:colOff>581025</xdr:colOff>
      <xdr:row>0</xdr:row>
      <xdr:rowOff>390525</xdr:rowOff>
    </xdr:to>
    <xdr:pic>
      <xdr:nvPicPr>
        <xdr:cNvPr id="6" name="Picture 4" descr="Statistik-4c-2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905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19050</xdr:colOff>
      <xdr:row>1</xdr:row>
      <xdr:rowOff>0</xdr:rowOff>
    </xdr:to>
    <xdr:pic>
      <xdr:nvPicPr>
        <xdr:cNvPr id="23554" name="Picture 3"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905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1819275</xdr:colOff>
      <xdr:row>0</xdr:row>
      <xdr:rowOff>381000</xdr:rowOff>
    </xdr:to>
    <xdr:pic>
      <xdr:nvPicPr>
        <xdr:cNvPr id="24580" name="BA-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79374</xdr:colOff>
      <xdr:row>3</xdr:row>
      <xdr:rowOff>28575</xdr:rowOff>
    </xdr:from>
    <xdr:to>
      <xdr:col>23</xdr:col>
      <xdr:colOff>38099</xdr:colOff>
      <xdr:row>4</xdr:row>
      <xdr:rowOff>38100</xdr:rowOff>
    </xdr:to>
    <xdr:sp macro="" textlink="">
      <xdr:nvSpPr>
        <xdr:cNvPr id="4" name="Inhalt">
          <a:hlinkClick xmlns:r="http://schemas.openxmlformats.org/officeDocument/2006/relationships" r:id="rId2"/>
        </xdr:cNvPr>
        <xdr:cNvSpPr txBox="1"/>
      </xdr:nvSpPr>
      <xdr:spPr>
        <a:xfrm>
          <a:off x="11852274" y="933450"/>
          <a:ext cx="1749425" cy="2476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28575</xdr:colOff>
          <xdr:row>3</xdr:row>
          <xdr:rowOff>19050</xdr:rowOff>
        </xdr:from>
        <xdr:to>
          <xdr:col>0</xdr:col>
          <xdr:colOff>1885950</xdr:colOff>
          <xdr:row>3</xdr:row>
          <xdr:rowOff>219075</xdr:rowOff>
        </xdr:to>
        <xdr:sp macro="" textlink="">
          <xdr:nvSpPr>
            <xdr:cNvPr id="24577" name="Drop Down 1" hidden="1">
              <a:extLst>
                <a:ext uri="{63B3BB69-23CF-44E3-9099-C40C66FF867C}">
                  <a14:compatExt spid="_x0000_s245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333375</xdr:colOff>
      <xdr:row>3</xdr:row>
      <xdr:rowOff>28575</xdr:rowOff>
    </xdr:from>
    <xdr:to>
      <xdr:col>9</xdr:col>
      <xdr:colOff>0</xdr:colOff>
      <xdr:row>32</xdr:row>
      <xdr:rowOff>104775</xdr:rowOff>
    </xdr:to>
    <xdr:grpSp>
      <xdr:nvGrpSpPr>
        <xdr:cNvPr id="25636" name="Karte_ALO_Polen"/>
        <xdr:cNvGrpSpPr>
          <a:grpSpLocks noChangeAspect="1"/>
        </xdr:cNvGrpSpPr>
      </xdr:nvGrpSpPr>
      <xdr:grpSpPr bwMode="auto">
        <a:xfrm>
          <a:off x="333375" y="819150"/>
          <a:ext cx="6553200" cy="5248275"/>
          <a:chOff x="0" y="0"/>
          <a:chExt cx="954" cy="767"/>
        </a:xfrm>
      </xdr:grpSpPr>
      <xdr:sp macro="" textlink="">
        <xdr:nvSpPr>
          <xdr:cNvPr id="25640" name="AutoShape 3"/>
          <xdr:cNvSpPr>
            <a:spLocks noChangeAspect="1" noChangeArrowheads="1" noTextEdit="1"/>
          </xdr:cNvSpPr>
        </xdr:nvSpPr>
        <xdr:spPr bwMode="auto">
          <a:xfrm>
            <a:off x="0" y="0"/>
            <a:ext cx="954" cy="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5641" name="Alo_Annaberg_Polen"/>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solidFill>
            <a:srgbClr val="DAE2F2"/>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642" name="Freeform 31"/>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643" name="Alo_Bautzen_Polen"/>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solidFill>
            <a:srgbClr val="32559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644" name="Freeform 33"/>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645" name="Alo_Pirna_Polen"/>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solidFill>
            <a:srgbClr val="A7B8D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646" name="Freeform 44"/>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647" name="Alo_Plauen_Polen"/>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solidFill>
            <a:srgbClr val="DAE2F2"/>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648" name="Freeform 46"/>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649" name="Alo_Freiberg_Polen"/>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solidFill>
            <a:srgbClr val="DAE2F2"/>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650" name="Freeform 50"/>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651" name="Rectangle 57"/>
          <xdr:cNvSpPr>
            <a:spLocks noChangeArrowheads="1"/>
          </xdr:cNvSpPr>
        </xdr:nvSpPr>
        <xdr:spPr bwMode="auto">
          <a:xfrm>
            <a:off x="759" y="631"/>
            <a:ext cx="31" cy="10"/>
          </a:xfrm>
          <a:prstGeom prst="rect">
            <a:avLst/>
          </a:prstGeom>
          <a:solidFill>
            <a:srgbClr val="DAE2F2"/>
          </a:solidFill>
          <a:ln w="9525">
            <a:solidFill>
              <a:srgbClr val="000000"/>
            </a:solidFill>
            <a:miter lim="800000"/>
            <a:headEnd/>
            <a:tailEnd/>
          </a:ln>
        </xdr:spPr>
      </xdr:sp>
      <xdr:sp macro="" textlink="">
        <xdr:nvSpPr>
          <xdr:cNvPr id="25652" name="Rectangle 59"/>
          <xdr:cNvSpPr>
            <a:spLocks noChangeArrowheads="1"/>
          </xdr:cNvSpPr>
        </xdr:nvSpPr>
        <xdr:spPr bwMode="auto">
          <a:xfrm>
            <a:off x="759" y="657"/>
            <a:ext cx="31" cy="10"/>
          </a:xfrm>
          <a:prstGeom prst="rect">
            <a:avLst/>
          </a:prstGeom>
          <a:solidFill>
            <a:srgbClr val="A7B8DB"/>
          </a:solidFill>
          <a:ln w="9525">
            <a:solidFill>
              <a:srgbClr val="000000"/>
            </a:solidFill>
            <a:miter lim="800000"/>
            <a:headEnd/>
            <a:tailEnd/>
          </a:ln>
        </xdr:spPr>
      </xdr:sp>
      <xdr:sp macro="" textlink="">
        <xdr:nvSpPr>
          <xdr:cNvPr id="25653" name="Rectangle 61"/>
          <xdr:cNvSpPr>
            <a:spLocks noChangeArrowheads="1"/>
          </xdr:cNvSpPr>
        </xdr:nvSpPr>
        <xdr:spPr bwMode="auto">
          <a:xfrm>
            <a:off x="759" y="711"/>
            <a:ext cx="31" cy="10"/>
          </a:xfrm>
          <a:prstGeom prst="rect">
            <a:avLst/>
          </a:prstGeom>
          <a:solidFill>
            <a:srgbClr val="5371AD"/>
          </a:solidFill>
          <a:ln w="9525">
            <a:solidFill>
              <a:srgbClr val="000000"/>
            </a:solidFill>
            <a:miter lim="800000"/>
            <a:headEnd/>
            <a:tailEnd/>
          </a:ln>
        </xdr:spPr>
      </xdr:sp>
      <xdr:sp macro="" textlink="">
        <xdr:nvSpPr>
          <xdr:cNvPr id="25654" name="Rectangle 63"/>
          <xdr:cNvSpPr>
            <a:spLocks noChangeArrowheads="1"/>
          </xdr:cNvSpPr>
        </xdr:nvSpPr>
        <xdr:spPr bwMode="auto">
          <a:xfrm>
            <a:off x="759" y="685"/>
            <a:ext cx="31" cy="10"/>
          </a:xfrm>
          <a:prstGeom prst="rect">
            <a:avLst/>
          </a:prstGeom>
          <a:solidFill>
            <a:srgbClr val="7A93C4"/>
          </a:solidFill>
          <a:ln w="9525">
            <a:solidFill>
              <a:srgbClr val="000000"/>
            </a:solidFill>
            <a:miter lim="800000"/>
            <a:headEnd/>
            <a:tailEnd/>
          </a:ln>
        </xdr:spPr>
      </xdr:sp>
      <xdr:sp macro="" textlink="">
        <xdr:nvSpPr>
          <xdr:cNvPr id="84" name="Rectangle 69"/>
          <xdr:cNvSpPr>
            <a:spLocks noChangeArrowheads="1"/>
          </xdr:cNvSpPr>
        </xdr:nvSpPr>
        <xdr:spPr bwMode="auto">
          <a:xfrm>
            <a:off x="610" y="253"/>
            <a:ext cx="2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85" name="Rectangle 70"/>
          <xdr:cNvSpPr>
            <a:spLocks noChangeArrowheads="1"/>
          </xdr:cNvSpPr>
        </xdr:nvSpPr>
        <xdr:spPr bwMode="auto">
          <a:xfrm>
            <a:off x="635" y="253"/>
            <a:ext cx="5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Bautzen</a:t>
            </a:r>
          </a:p>
        </xdr:txBody>
      </xdr:sp>
      <xdr:sp macro="" textlink="">
        <xdr:nvSpPr>
          <xdr:cNvPr id="86" name="Rectangle 71"/>
          <xdr:cNvSpPr>
            <a:spLocks noChangeArrowheads="1"/>
          </xdr:cNvSpPr>
        </xdr:nvSpPr>
        <xdr:spPr bwMode="auto">
          <a:xfrm>
            <a:off x="477" y="432"/>
            <a:ext cx="2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87" name="Rectangle 72"/>
          <xdr:cNvSpPr>
            <a:spLocks noChangeArrowheads="1"/>
          </xdr:cNvSpPr>
        </xdr:nvSpPr>
        <xdr:spPr bwMode="auto">
          <a:xfrm>
            <a:off x="502" y="432"/>
            <a:ext cx="33"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Pirna</a:t>
            </a:r>
          </a:p>
        </xdr:txBody>
      </xdr:sp>
      <xdr:sp macro="" textlink="">
        <xdr:nvSpPr>
          <xdr:cNvPr id="88" name="Rectangle 79"/>
          <xdr:cNvSpPr>
            <a:spLocks noChangeArrowheads="1"/>
          </xdr:cNvSpPr>
        </xdr:nvSpPr>
        <xdr:spPr bwMode="auto">
          <a:xfrm>
            <a:off x="288" y="405"/>
            <a:ext cx="8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Freiberg</a:t>
            </a:r>
          </a:p>
        </xdr:txBody>
      </xdr:sp>
      <xdr:sp macro="" textlink="">
        <xdr:nvSpPr>
          <xdr:cNvPr id="89" name="Rectangle 80"/>
          <xdr:cNvSpPr>
            <a:spLocks noChangeArrowheads="1"/>
          </xdr:cNvSpPr>
        </xdr:nvSpPr>
        <xdr:spPr bwMode="auto">
          <a:xfrm>
            <a:off x="288" y="528"/>
            <a:ext cx="2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a:t>
            </a:r>
          </a:p>
        </xdr:txBody>
      </xdr:sp>
      <xdr:sp macro="" textlink="">
        <xdr:nvSpPr>
          <xdr:cNvPr id="90" name="Rectangle 81"/>
          <xdr:cNvSpPr>
            <a:spLocks noChangeArrowheads="1"/>
          </xdr:cNvSpPr>
        </xdr:nvSpPr>
        <xdr:spPr bwMode="auto">
          <a:xfrm>
            <a:off x="252" y="540"/>
            <a:ext cx="67"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Annaberg</a:t>
            </a:r>
          </a:p>
        </xdr:txBody>
      </xdr:sp>
      <xdr:sp macro="" textlink="">
        <xdr:nvSpPr>
          <xdr:cNvPr id="91" name="Rectangle 82"/>
          <xdr:cNvSpPr>
            <a:spLocks noChangeArrowheads="1"/>
          </xdr:cNvSpPr>
        </xdr:nvSpPr>
        <xdr:spPr bwMode="auto">
          <a:xfrm>
            <a:off x="318" y="537"/>
            <a:ext cx="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t>
            </a:r>
          </a:p>
        </xdr:txBody>
      </xdr:sp>
      <xdr:sp macro="" textlink="">
        <xdr:nvSpPr>
          <xdr:cNvPr id="92" name="Rectangle 83"/>
          <xdr:cNvSpPr>
            <a:spLocks noChangeArrowheads="1"/>
          </xdr:cNvSpPr>
        </xdr:nvSpPr>
        <xdr:spPr bwMode="auto">
          <a:xfrm>
            <a:off x="275" y="553"/>
            <a:ext cx="6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Buchholz</a:t>
            </a:r>
          </a:p>
        </xdr:txBody>
      </xdr:sp>
      <xdr:sp macro="" textlink="">
        <xdr:nvSpPr>
          <xdr:cNvPr id="93" name="Rectangle 85"/>
          <xdr:cNvSpPr>
            <a:spLocks noChangeArrowheads="1"/>
          </xdr:cNvSpPr>
        </xdr:nvSpPr>
        <xdr:spPr bwMode="auto">
          <a:xfrm>
            <a:off x="79" y="622"/>
            <a:ext cx="2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94" name="Rectangle 86"/>
          <xdr:cNvSpPr>
            <a:spLocks noChangeArrowheads="1"/>
          </xdr:cNvSpPr>
        </xdr:nvSpPr>
        <xdr:spPr bwMode="auto">
          <a:xfrm>
            <a:off x="104" y="622"/>
            <a:ext cx="44"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Plauen</a:t>
            </a:r>
          </a:p>
        </xdr:txBody>
      </xdr:sp>
      <xdr:sp macro="" textlink="ALO_SvB!#REF!">
        <xdr:nvSpPr>
          <xdr:cNvPr id="95" name="Rectangle 88"/>
          <xdr:cNvSpPr>
            <a:spLocks noChangeArrowheads="1"/>
          </xdr:cNvSpPr>
        </xdr:nvSpPr>
        <xdr:spPr bwMode="auto">
          <a:xfrm>
            <a:off x="627" y="274"/>
            <a:ext cx="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30B58D30-7266-4CE5-A655-11B76A78BEA1}"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ALO_SvB!#REF!">
        <xdr:nvSpPr>
          <xdr:cNvPr id="96" name="Rectangle 90"/>
          <xdr:cNvSpPr>
            <a:spLocks noChangeArrowheads="1"/>
          </xdr:cNvSpPr>
        </xdr:nvSpPr>
        <xdr:spPr bwMode="auto">
          <a:xfrm>
            <a:off x="305" y="426"/>
            <a:ext cx="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817720A0-795A-40DC-B51B-996AEE6ADA6A}"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ALO_SvB!#REF!">
        <xdr:nvSpPr>
          <xdr:cNvPr id="97" name="Rectangle 92"/>
          <xdr:cNvSpPr>
            <a:spLocks noChangeArrowheads="1"/>
          </xdr:cNvSpPr>
        </xdr:nvSpPr>
        <xdr:spPr bwMode="auto">
          <a:xfrm>
            <a:off x="288" y="579"/>
            <a:ext cx="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BD2C7390-F994-44D1-8BFA-27B1CC01F294}"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ALO_SvB!#REF!">
        <xdr:nvSpPr>
          <xdr:cNvPr id="98" name="Rectangle 93"/>
          <xdr:cNvSpPr>
            <a:spLocks noChangeArrowheads="1"/>
          </xdr:cNvSpPr>
        </xdr:nvSpPr>
        <xdr:spPr bwMode="auto">
          <a:xfrm>
            <a:off x="487" y="451"/>
            <a:ext cx="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B344CE36-D7F9-49DA-BC19-8C2A77402689}"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ALO_SvB!#REF!">
        <xdr:nvSpPr>
          <xdr:cNvPr id="99" name="Rectangle 95"/>
          <xdr:cNvSpPr>
            <a:spLocks noChangeArrowheads="1"/>
          </xdr:cNvSpPr>
        </xdr:nvSpPr>
        <xdr:spPr bwMode="auto">
          <a:xfrm>
            <a:off x="97" y="653"/>
            <a:ext cx="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2BF7F2CF-0BE3-42A2-910D-500DC602511E}"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grpSp>
    <xdr:clientData/>
  </xdr:twoCellAnchor>
  <xdr:twoCellAnchor editAs="absolute">
    <xdr:from>
      <xdr:col>0</xdr:col>
      <xdr:colOff>0</xdr:colOff>
      <xdr:row>0</xdr:row>
      <xdr:rowOff>0</xdr:rowOff>
    </xdr:from>
    <xdr:to>
      <xdr:col>2</xdr:col>
      <xdr:colOff>0</xdr:colOff>
      <xdr:row>0</xdr:row>
      <xdr:rowOff>381000</xdr:rowOff>
    </xdr:to>
    <xdr:pic>
      <xdr:nvPicPr>
        <xdr:cNvPr id="25637" name="BA-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488950</xdr:colOff>
      <xdr:row>2</xdr:row>
      <xdr:rowOff>28575</xdr:rowOff>
    </xdr:from>
    <xdr:to>
      <xdr:col>8</xdr:col>
      <xdr:colOff>498475</xdr:colOff>
      <xdr:row>3</xdr:row>
      <xdr:rowOff>76200</xdr:rowOff>
    </xdr:to>
    <xdr:sp macro="" textlink="">
      <xdr:nvSpPr>
        <xdr:cNvPr id="5" name="Inhalt">
          <a:hlinkClick xmlns:r="http://schemas.openxmlformats.org/officeDocument/2006/relationships" r:id="rId2"/>
        </xdr:cNvPr>
        <xdr:cNvSpPr txBox="1"/>
      </xdr:nvSpPr>
      <xdr:spPr>
        <a:xfrm>
          <a:off x="5661025" y="638175"/>
          <a:ext cx="11811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twoCellAnchor>
    <xdr:from>
      <xdr:col>6</xdr:col>
      <xdr:colOff>371475</xdr:colOff>
      <xdr:row>31</xdr:row>
      <xdr:rowOff>76200</xdr:rowOff>
    </xdr:from>
    <xdr:to>
      <xdr:col>6</xdr:col>
      <xdr:colOff>590550</xdr:colOff>
      <xdr:row>31</xdr:row>
      <xdr:rowOff>142875</xdr:rowOff>
    </xdr:to>
    <xdr:sp macro="" textlink="">
      <xdr:nvSpPr>
        <xdr:cNvPr id="25639" name="Rectangle 62"/>
        <xdr:cNvSpPr>
          <a:spLocks noChangeArrowheads="1"/>
        </xdr:cNvSpPr>
      </xdr:nvSpPr>
      <xdr:spPr bwMode="auto">
        <a:xfrm>
          <a:off x="5543550" y="5857875"/>
          <a:ext cx="219075" cy="66675"/>
        </a:xfrm>
        <a:prstGeom prst="rect">
          <a:avLst/>
        </a:prstGeom>
        <a:solidFill>
          <a:srgbClr val="325599"/>
        </a:solidFill>
        <a:ln w="9525">
          <a:solidFill>
            <a:srgbClr val="000000"/>
          </a:solidFill>
          <a:round/>
          <a:headEnd/>
          <a:tailEnd/>
        </a:ln>
      </xdr:spPr>
    </xdr:sp>
    <xdr:clientData/>
  </xdr:twoCellAnchor>
  <xdr:twoCellAnchor>
    <xdr:from>
      <xdr:col>5</xdr:col>
      <xdr:colOff>371476</xdr:colOff>
      <xdr:row>14</xdr:row>
      <xdr:rowOff>19050</xdr:rowOff>
    </xdr:from>
    <xdr:to>
      <xdr:col>5</xdr:col>
      <xdr:colOff>676276</xdr:colOff>
      <xdr:row>15</xdr:row>
      <xdr:rowOff>95250</xdr:rowOff>
    </xdr:to>
    <xdr:sp macro="" textlink="#REF!">
      <xdr:nvSpPr>
        <xdr:cNvPr id="2" name="Textfeld 1"/>
        <xdr:cNvSpPr txBox="1"/>
      </xdr:nvSpPr>
      <xdr:spPr>
        <a:xfrm>
          <a:off x="4705351" y="2724150"/>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8EA8DCA5-49A3-4059-A01D-2D5AAA674C6B}"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2,7</a:t>
          </a:fld>
          <a:endParaRPr lang="de-DE" sz="800">
            <a:latin typeface="Arial" panose="020B0604020202020204" pitchFamily="34" charset="0"/>
            <a:cs typeface="Arial" panose="020B0604020202020204" pitchFamily="34" charset="0"/>
          </a:endParaRPr>
        </a:p>
      </xdr:txBody>
    </xdr:sp>
    <xdr:clientData/>
  </xdr:twoCellAnchor>
  <xdr:twoCellAnchor>
    <xdr:from>
      <xdr:col>1</xdr:col>
      <xdr:colOff>28575</xdr:colOff>
      <xdr:row>27</xdr:row>
      <xdr:rowOff>152400</xdr:rowOff>
    </xdr:from>
    <xdr:to>
      <xdr:col>1</xdr:col>
      <xdr:colOff>333375</xdr:colOff>
      <xdr:row>29</xdr:row>
      <xdr:rowOff>47625</xdr:rowOff>
    </xdr:to>
    <xdr:sp macro="" textlink="#REF!">
      <xdr:nvSpPr>
        <xdr:cNvPr id="38" name="Textfeld 37"/>
        <xdr:cNvSpPr txBox="1"/>
      </xdr:nvSpPr>
      <xdr:spPr>
        <a:xfrm>
          <a:off x="1009650" y="5210175"/>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EA07A3C0-32A8-4ACD-9E33-44F493936D4A}"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0,2</a:t>
          </a:fld>
          <a:endParaRPr lang="de-DE" sz="800">
            <a:latin typeface="Arial" panose="020B0604020202020204" pitchFamily="34" charset="0"/>
            <a:cs typeface="Arial" panose="020B0604020202020204" pitchFamily="34" charset="0"/>
          </a:endParaRPr>
        </a:p>
      </xdr:txBody>
    </xdr:sp>
    <xdr:clientData/>
  </xdr:twoCellAnchor>
  <xdr:twoCellAnchor>
    <xdr:from>
      <xdr:col>2</xdr:col>
      <xdr:colOff>666750</xdr:colOff>
      <xdr:row>19</xdr:row>
      <xdr:rowOff>123825</xdr:rowOff>
    </xdr:from>
    <xdr:to>
      <xdr:col>3</xdr:col>
      <xdr:colOff>133350</xdr:colOff>
      <xdr:row>21</xdr:row>
      <xdr:rowOff>19050</xdr:rowOff>
    </xdr:to>
    <xdr:sp macro="" textlink="#REF!">
      <xdr:nvSpPr>
        <xdr:cNvPr id="40" name="Textfeld 39"/>
        <xdr:cNvSpPr txBox="1"/>
      </xdr:nvSpPr>
      <xdr:spPr>
        <a:xfrm>
          <a:off x="2486025" y="3733800"/>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367263A5-CC87-4CA6-ACF8-AD1231E5892E}"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0,2</a:t>
          </a:fld>
          <a:endParaRPr lang="de-DE" sz="800">
            <a:latin typeface="Arial" panose="020B0604020202020204" pitchFamily="34" charset="0"/>
            <a:cs typeface="Arial" panose="020B0604020202020204" pitchFamily="34" charset="0"/>
          </a:endParaRPr>
        </a:p>
      </xdr:txBody>
    </xdr:sp>
    <xdr:clientData/>
  </xdr:twoCellAnchor>
  <xdr:twoCellAnchor>
    <xdr:from>
      <xdr:col>4</xdr:col>
      <xdr:colOff>190500</xdr:colOff>
      <xdr:row>20</xdr:row>
      <xdr:rowOff>142875</xdr:rowOff>
    </xdr:from>
    <xdr:to>
      <xdr:col>4</xdr:col>
      <xdr:colOff>390525</xdr:colOff>
      <xdr:row>22</xdr:row>
      <xdr:rowOff>0</xdr:rowOff>
    </xdr:to>
    <xdr:sp macro="" textlink="#REF!">
      <xdr:nvSpPr>
        <xdr:cNvPr id="41" name="Textfeld 40"/>
        <xdr:cNvSpPr txBox="1"/>
      </xdr:nvSpPr>
      <xdr:spPr>
        <a:xfrm>
          <a:off x="3686175" y="3933825"/>
          <a:ext cx="2000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5FB54FA4-F8FA-42EE-8A57-814A628D43C9}"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0,3</a:t>
          </a:fld>
          <a:endParaRPr lang="de-DE" sz="800">
            <a:latin typeface="Arial" panose="020B0604020202020204" pitchFamily="34" charset="0"/>
            <a:cs typeface="Arial" panose="020B0604020202020204" pitchFamily="34" charset="0"/>
          </a:endParaRPr>
        </a:p>
      </xdr:txBody>
    </xdr:sp>
    <xdr:clientData/>
  </xdr:twoCellAnchor>
  <xdr:twoCellAnchor>
    <xdr:from>
      <xdr:col>2</xdr:col>
      <xdr:colOff>495300</xdr:colOff>
      <xdr:row>25</xdr:row>
      <xdr:rowOff>47626</xdr:rowOff>
    </xdr:from>
    <xdr:to>
      <xdr:col>2</xdr:col>
      <xdr:colOff>657225</xdr:colOff>
      <xdr:row>26</xdr:row>
      <xdr:rowOff>38101</xdr:rowOff>
    </xdr:to>
    <xdr:sp macro="" textlink="#REF!">
      <xdr:nvSpPr>
        <xdr:cNvPr id="42" name="Textfeld 41"/>
        <xdr:cNvSpPr txBox="1"/>
      </xdr:nvSpPr>
      <xdr:spPr>
        <a:xfrm>
          <a:off x="2314575" y="4743451"/>
          <a:ext cx="1619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97832E5A-235D-4DCD-BADB-D985E1839DAA}"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0,1</a:t>
          </a:fld>
          <a:endParaRPr lang="de-DE" sz="8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142875</xdr:colOff>
      <xdr:row>0</xdr:row>
      <xdr:rowOff>381000</xdr:rowOff>
    </xdr:to>
    <xdr:pic>
      <xdr:nvPicPr>
        <xdr:cNvPr id="26660" name="BA-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504825</xdr:colOff>
      <xdr:row>2</xdr:row>
      <xdr:rowOff>76199</xdr:rowOff>
    </xdr:from>
    <xdr:to>
      <xdr:col>9</xdr:col>
      <xdr:colOff>41275</xdr:colOff>
      <xdr:row>3</xdr:row>
      <xdr:rowOff>133350</xdr:rowOff>
    </xdr:to>
    <xdr:sp macro="" textlink="">
      <xdr:nvSpPr>
        <xdr:cNvPr id="5" name="Inhalt">
          <a:hlinkClick xmlns:r="http://schemas.openxmlformats.org/officeDocument/2006/relationships" r:id="rId2"/>
        </xdr:cNvPr>
        <xdr:cNvSpPr txBox="1"/>
      </xdr:nvSpPr>
      <xdr:spPr>
        <a:xfrm>
          <a:off x="5534025" y="685799"/>
          <a:ext cx="1250950" cy="238126"/>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twoCellAnchor>
    <xdr:from>
      <xdr:col>6</xdr:col>
      <xdr:colOff>295275</xdr:colOff>
      <xdr:row>27</xdr:row>
      <xdr:rowOff>95250</xdr:rowOff>
    </xdr:from>
    <xdr:to>
      <xdr:col>6</xdr:col>
      <xdr:colOff>504825</xdr:colOff>
      <xdr:row>27</xdr:row>
      <xdr:rowOff>161925</xdr:rowOff>
    </xdr:to>
    <xdr:sp macro="" textlink="">
      <xdr:nvSpPr>
        <xdr:cNvPr id="26662" name="Rectangle 57"/>
        <xdr:cNvSpPr>
          <a:spLocks noChangeArrowheads="1"/>
        </xdr:cNvSpPr>
      </xdr:nvSpPr>
      <xdr:spPr bwMode="auto">
        <a:xfrm>
          <a:off x="5324475" y="5153025"/>
          <a:ext cx="209550" cy="66675"/>
        </a:xfrm>
        <a:prstGeom prst="rect">
          <a:avLst/>
        </a:prstGeom>
        <a:solidFill>
          <a:srgbClr val="DAE2F2"/>
        </a:solidFill>
        <a:ln w="9525">
          <a:solidFill>
            <a:srgbClr val="000000"/>
          </a:solidFill>
          <a:miter lim="800000"/>
          <a:headEnd/>
          <a:tailEnd/>
        </a:ln>
      </xdr:spPr>
    </xdr:sp>
    <xdr:clientData/>
  </xdr:twoCellAnchor>
  <xdr:twoCellAnchor>
    <xdr:from>
      <xdr:col>6</xdr:col>
      <xdr:colOff>295275</xdr:colOff>
      <xdr:row>28</xdr:row>
      <xdr:rowOff>85725</xdr:rowOff>
    </xdr:from>
    <xdr:to>
      <xdr:col>6</xdr:col>
      <xdr:colOff>504825</xdr:colOff>
      <xdr:row>28</xdr:row>
      <xdr:rowOff>152400</xdr:rowOff>
    </xdr:to>
    <xdr:sp macro="" textlink="">
      <xdr:nvSpPr>
        <xdr:cNvPr id="26663" name="Rectangle 59"/>
        <xdr:cNvSpPr>
          <a:spLocks noChangeArrowheads="1"/>
        </xdr:cNvSpPr>
      </xdr:nvSpPr>
      <xdr:spPr bwMode="auto">
        <a:xfrm>
          <a:off x="5324475" y="5324475"/>
          <a:ext cx="209550" cy="66675"/>
        </a:xfrm>
        <a:prstGeom prst="rect">
          <a:avLst/>
        </a:prstGeom>
        <a:solidFill>
          <a:srgbClr val="A7B8DB"/>
        </a:solidFill>
        <a:ln w="9525">
          <a:solidFill>
            <a:srgbClr val="000000"/>
          </a:solidFill>
          <a:miter lim="800000"/>
          <a:headEnd/>
          <a:tailEnd/>
        </a:ln>
      </xdr:spPr>
    </xdr:sp>
    <xdr:clientData/>
  </xdr:twoCellAnchor>
  <xdr:twoCellAnchor>
    <xdr:from>
      <xdr:col>6</xdr:col>
      <xdr:colOff>295275</xdr:colOff>
      <xdr:row>29</xdr:row>
      <xdr:rowOff>85725</xdr:rowOff>
    </xdr:from>
    <xdr:to>
      <xdr:col>6</xdr:col>
      <xdr:colOff>504825</xdr:colOff>
      <xdr:row>29</xdr:row>
      <xdr:rowOff>152400</xdr:rowOff>
    </xdr:to>
    <xdr:sp macro="" textlink="">
      <xdr:nvSpPr>
        <xdr:cNvPr id="26664" name="Rectangle 63"/>
        <xdr:cNvSpPr>
          <a:spLocks noChangeArrowheads="1"/>
        </xdr:cNvSpPr>
      </xdr:nvSpPr>
      <xdr:spPr bwMode="auto">
        <a:xfrm>
          <a:off x="5324475" y="5505450"/>
          <a:ext cx="209550" cy="66675"/>
        </a:xfrm>
        <a:prstGeom prst="rect">
          <a:avLst/>
        </a:prstGeom>
        <a:solidFill>
          <a:srgbClr val="7A93C4"/>
        </a:solidFill>
        <a:ln w="9525">
          <a:solidFill>
            <a:srgbClr val="000000"/>
          </a:solidFill>
          <a:miter lim="800000"/>
          <a:headEnd/>
          <a:tailEnd/>
        </a:ln>
      </xdr:spPr>
    </xdr:sp>
    <xdr:clientData/>
  </xdr:twoCellAnchor>
  <xdr:twoCellAnchor>
    <xdr:from>
      <xdr:col>6</xdr:col>
      <xdr:colOff>295275</xdr:colOff>
      <xdr:row>30</xdr:row>
      <xdr:rowOff>76200</xdr:rowOff>
    </xdr:from>
    <xdr:to>
      <xdr:col>6</xdr:col>
      <xdr:colOff>504825</xdr:colOff>
      <xdr:row>30</xdr:row>
      <xdr:rowOff>142875</xdr:rowOff>
    </xdr:to>
    <xdr:sp macro="" textlink="">
      <xdr:nvSpPr>
        <xdr:cNvPr id="26665" name="Rectangle 61"/>
        <xdr:cNvSpPr>
          <a:spLocks noChangeArrowheads="1"/>
        </xdr:cNvSpPr>
      </xdr:nvSpPr>
      <xdr:spPr bwMode="auto">
        <a:xfrm>
          <a:off x="5324475" y="5676900"/>
          <a:ext cx="209550" cy="66675"/>
        </a:xfrm>
        <a:prstGeom prst="rect">
          <a:avLst/>
        </a:prstGeom>
        <a:solidFill>
          <a:srgbClr val="5371AD"/>
        </a:solidFill>
        <a:ln w="9525">
          <a:solidFill>
            <a:srgbClr val="000000"/>
          </a:solidFill>
          <a:miter lim="800000"/>
          <a:headEnd/>
          <a:tailEnd/>
        </a:ln>
      </xdr:spPr>
    </xdr:sp>
    <xdr:clientData/>
  </xdr:twoCellAnchor>
  <xdr:twoCellAnchor>
    <xdr:from>
      <xdr:col>0</xdr:col>
      <xdr:colOff>609600</xdr:colOff>
      <xdr:row>2</xdr:row>
      <xdr:rowOff>0</xdr:rowOff>
    </xdr:from>
    <xdr:to>
      <xdr:col>10</xdr:col>
      <xdr:colOff>0</xdr:colOff>
      <xdr:row>31</xdr:row>
      <xdr:rowOff>76200</xdr:rowOff>
    </xdr:to>
    <xdr:grpSp>
      <xdr:nvGrpSpPr>
        <xdr:cNvPr id="26666" name="Group 4"/>
        <xdr:cNvGrpSpPr>
          <a:grpSpLocks noChangeAspect="1"/>
        </xdr:cNvGrpSpPr>
      </xdr:nvGrpSpPr>
      <xdr:grpSpPr bwMode="auto">
        <a:xfrm>
          <a:off x="609600" y="609600"/>
          <a:ext cx="7038975" cy="5248275"/>
          <a:chOff x="0" y="0"/>
          <a:chExt cx="954" cy="767"/>
        </a:xfrm>
      </xdr:grpSpPr>
      <xdr:sp macro="" textlink="">
        <xdr:nvSpPr>
          <xdr:cNvPr id="26668" name="AutoShape 3"/>
          <xdr:cNvSpPr>
            <a:spLocks noChangeAspect="1" noChangeArrowheads="1" noTextEdit="1"/>
          </xdr:cNvSpPr>
        </xdr:nvSpPr>
        <xdr:spPr bwMode="auto">
          <a:xfrm>
            <a:off x="0" y="0"/>
            <a:ext cx="954" cy="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6669" name="Alo_Annaberg_Tschechen"/>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solidFill>
            <a:srgbClr val="7A93C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670" name="Freeform 31"/>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671" name="Alo_Bautzen_Tschechen"/>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solidFill>
            <a:srgbClr val="A7B8D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672" name="Freeform 33"/>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673" name="Alo_Pirna_Tschechen"/>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solidFill>
            <a:srgbClr val="7A93C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674" name="Freeform 44"/>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675" name="Alo_Plauen_Tschechen"/>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solidFill>
            <a:srgbClr val="7A93C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676" name="Freeform 46"/>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677" name="Alo_Freiberg_Tschechen"/>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solidFill>
            <a:srgbClr val="A7B8D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678" name="Freeform 50"/>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 name="Rectangle 69"/>
          <xdr:cNvSpPr>
            <a:spLocks noChangeArrowheads="1"/>
          </xdr:cNvSpPr>
        </xdr:nvSpPr>
        <xdr:spPr bwMode="auto">
          <a:xfrm>
            <a:off x="611" y="253"/>
            <a:ext cx="2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38" name="Rectangle 70"/>
          <xdr:cNvSpPr>
            <a:spLocks noChangeArrowheads="1"/>
          </xdr:cNvSpPr>
        </xdr:nvSpPr>
        <xdr:spPr bwMode="auto">
          <a:xfrm>
            <a:off x="636" y="253"/>
            <a:ext cx="5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Bautzen</a:t>
            </a:r>
          </a:p>
        </xdr:txBody>
      </xdr:sp>
      <xdr:sp macro="" textlink="">
        <xdr:nvSpPr>
          <xdr:cNvPr id="39" name="Rectangle 71"/>
          <xdr:cNvSpPr>
            <a:spLocks noChangeArrowheads="1"/>
          </xdr:cNvSpPr>
        </xdr:nvSpPr>
        <xdr:spPr bwMode="auto">
          <a:xfrm>
            <a:off x="478" y="432"/>
            <a:ext cx="2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0" name="Rectangle 72"/>
          <xdr:cNvSpPr>
            <a:spLocks noChangeArrowheads="1"/>
          </xdr:cNvSpPr>
        </xdr:nvSpPr>
        <xdr:spPr bwMode="auto">
          <a:xfrm>
            <a:off x="503" y="432"/>
            <a:ext cx="3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Pirna</a:t>
            </a:r>
          </a:p>
        </xdr:txBody>
      </xdr:sp>
      <xdr:sp macro="" textlink="">
        <xdr:nvSpPr>
          <xdr:cNvPr id="41" name="Rectangle 79"/>
          <xdr:cNvSpPr>
            <a:spLocks noChangeArrowheads="1"/>
          </xdr:cNvSpPr>
        </xdr:nvSpPr>
        <xdr:spPr bwMode="auto">
          <a:xfrm>
            <a:off x="288" y="405"/>
            <a:ext cx="7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Freiberg</a:t>
            </a:r>
          </a:p>
        </xdr:txBody>
      </xdr:sp>
      <xdr:sp macro="" textlink="">
        <xdr:nvSpPr>
          <xdr:cNvPr id="42" name="Rectangle 80"/>
          <xdr:cNvSpPr>
            <a:spLocks noChangeArrowheads="1"/>
          </xdr:cNvSpPr>
        </xdr:nvSpPr>
        <xdr:spPr bwMode="auto">
          <a:xfrm>
            <a:off x="288" y="528"/>
            <a:ext cx="2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a:t>
            </a:r>
          </a:p>
        </xdr:txBody>
      </xdr:sp>
      <xdr:sp macro="" textlink="">
        <xdr:nvSpPr>
          <xdr:cNvPr id="43" name="Rectangle 81"/>
          <xdr:cNvSpPr>
            <a:spLocks noChangeArrowheads="1"/>
          </xdr:cNvSpPr>
        </xdr:nvSpPr>
        <xdr:spPr bwMode="auto">
          <a:xfrm>
            <a:off x="253" y="540"/>
            <a:ext cx="6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Annaberg</a:t>
            </a:r>
          </a:p>
        </xdr:txBody>
      </xdr:sp>
      <xdr:sp macro="" textlink="">
        <xdr:nvSpPr>
          <xdr:cNvPr id="44" name="Rectangle 82"/>
          <xdr:cNvSpPr>
            <a:spLocks noChangeArrowheads="1"/>
          </xdr:cNvSpPr>
        </xdr:nvSpPr>
        <xdr:spPr bwMode="auto">
          <a:xfrm>
            <a:off x="318" y="537"/>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t>
            </a:r>
          </a:p>
        </xdr:txBody>
      </xdr:sp>
      <xdr:sp macro="" textlink="">
        <xdr:nvSpPr>
          <xdr:cNvPr id="45" name="Rectangle 83"/>
          <xdr:cNvSpPr>
            <a:spLocks noChangeArrowheads="1"/>
          </xdr:cNvSpPr>
        </xdr:nvSpPr>
        <xdr:spPr bwMode="auto">
          <a:xfrm>
            <a:off x="274" y="553"/>
            <a:ext cx="5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Buchholz</a:t>
            </a:r>
          </a:p>
        </xdr:txBody>
      </xdr:sp>
      <xdr:sp macro="" textlink="">
        <xdr:nvSpPr>
          <xdr:cNvPr id="46" name="Rectangle 85"/>
          <xdr:cNvSpPr>
            <a:spLocks noChangeArrowheads="1"/>
          </xdr:cNvSpPr>
        </xdr:nvSpPr>
        <xdr:spPr bwMode="auto">
          <a:xfrm>
            <a:off x="79" y="622"/>
            <a:ext cx="2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7" name="Rectangle 86"/>
          <xdr:cNvSpPr>
            <a:spLocks noChangeArrowheads="1"/>
          </xdr:cNvSpPr>
        </xdr:nvSpPr>
        <xdr:spPr bwMode="auto">
          <a:xfrm>
            <a:off x="105" y="622"/>
            <a:ext cx="4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Plauen</a:t>
            </a:r>
          </a:p>
        </xdr:txBody>
      </xdr:sp>
      <xdr:sp macro="" textlink="ALO_SvB!#REF!">
        <xdr:nvSpPr>
          <xdr:cNvPr id="48" name="Rectangle 88"/>
          <xdr:cNvSpPr>
            <a:spLocks noChangeArrowheads="1"/>
          </xdr:cNvSpPr>
        </xdr:nvSpPr>
        <xdr:spPr bwMode="auto">
          <a:xfrm>
            <a:off x="627" y="274"/>
            <a:ext cx="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CFA1D005-4C7B-45F6-BABE-A3D5DBD42AE8}"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ALO_SvB!#REF!">
        <xdr:nvSpPr>
          <xdr:cNvPr id="49" name="Rectangle 90"/>
          <xdr:cNvSpPr>
            <a:spLocks noChangeArrowheads="1"/>
          </xdr:cNvSpPr>
        </xdr:nvSpPr>
        <xdr:spPr bwMode="auto">
          <a:xfrm>
            <a:off x="305" y="426"/>
            <a:ext cx="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F2B7DA80-97D0-4F86-B9F0-61232E2ABE08}"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ALO_SvB!#REF!">
        <xdr:nvSpPr>
          <xdr:cNvPr id="50" name="Rectangle 92"/>
          <xdr:cNvSpPr>
            <a:spLocks noChangeArrowheads="1"/>
          </xdr:cNvSpPr>
        </xdr:nvSpPr>
        <xdr:spPr bwMode="auto">
          <a:xfrm>
            <a:off x="288" y="579"/>
            <a:ext cx="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522ACBD2-6CB9-4EE1-906D-B247897FC313}"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ALO_SvB!#REF!">
        <xdr:nvSpPr>
          <xdr:cNvPr id="51" name="Rectangle 93"/>
          <xdr:cNvSpPr>
            <a:spLocks noChangeArrowheads="1"/>
          </xdr:cNvSpPr>
        </xdr:nvSpPr>
        <xdr:spPr bwMode="auto">
          <a:xfrm>
            <a:off x="487" y="451"/>
            <a:ext cx="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63CA8C40-4608-4D69-9A61-9F6EA36F1927}"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ALO_SvB!#REF!">
        <xdr:nvSpPr>
          <xdr:cNvPr id="52" name="Rectangle 95"/>
          <xdr:cNvSpPr>
            <a:spLocks noChangeArrowheads="1"/>
          </xdr:cNvSpPr>
        </xdr:nvSpPr>
        <xdr:spPr bwMode="auto">
          <a:xfrm>
            <a:off x="97" y="653"/>
            <a:ext cx="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B976B08D-6EC8-49DA-ACC2-D7176BC6FFB2}"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grpSp>
    <xdr:clientData/>
  </xdr:twoCellAnchor>
  <xdr:twoCellAnchor>
    <xdr:from>
      <xdr:col>6</xdr:col>
      <xdr:colOff>295275</xdr:colOff>
      <xdr:row>31</xdr:row>
      <xdr:rowOff>76200</xdr:rowOff>
    </xdr:from>
    <xdr:to>
      <xdr:col>6</xdr:col>
      <xdr:colOff>504825</xdr:colOff>
      <xdr:row>31</xdr:row>
      <xdr:rowOff>142875</xdr:rowOff>
    </xdr:to>
    <xdr:sp macro="" textlink="">
      <xdr:nvSpPr>
        <xdr:cNvPr id="26667" name="Rectangle 62"/>
        <xdr:cNvSpPr>
          <a:spLocks noChangeArrowheads="1"/>
        </xdr:cNvSpPr>
      </xdr:nvSpPr>
      <xdr:spPr bwMode="auto">
        <a:xfrm>
          <a:off x="5324475" y="5857875"/>
          <a:ext cx="209550" cy="66675"/>
        </a:xfrm>
        <a:prstGeom prst="rect">
          <a:avLst/>
        </a:prstGeom>
        <a:solidFill>
          <a:srgbClr val="325599"/>
        </a:solidFill>
        <a:ln w="9525">
          <a:solidFill>
            <a:srgbClr val="000000"/>
          </a:solidFill>
          <a:round/>
          <a:headEnd/>
          <a:tailEnd/>
        </a:ln>
      </xdr:spPr>
    </xdr:sp>
    <xdr:clientData/>
  </xdr:twoCellAnchor>
  <xdr:twoCellAnchor>
    <xdr:from>
      <xdr:col>6</xdr:col>
      <xdr:colOff>285750</xdr:colOff>
      <xdr:row>12</xdr:row>
      <xdr:rowOff>152400</xdr:rowOff>
    </xdr:from>
    <xdr:to>
      <xdr:col>6</xdr:col>
      <xdr:colOff>590550</xdr:colOff>
      <xdr:row>14</xdr:row>
      <xdr:rowOff>47625</xdr:rowOff>
    </xdr:to>
    <xdr:sp macro="" textlink="#REF!">
      <xdr:nvSpPr>
        <xdr:cNvPr id="57" name="Textfeld 56"/>
        <xdr:cNvSpPr txBox="1"/>
      </xdr:nvSpPr>
      <xdr:spPr>
        <a:xfrm>
          <a:off x="5314950" y="2495550"/>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F7FFA440-BEBC-41FF-A619-3C55DCAE08BD}"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0,3</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3</xdr:col>
      <xdr:colOff>238125</xdr:colOff>
      <xdr:row>24</xdr:row>
      <xdr:rowOff>28575</xdr:rowOff>
    </xdr:from>
    <xdr:to>
      <xdr:col>3</xdr:col>
      <xdr:colOff>390525</xdr:colOff>
      <xdr:row>24</xdr:row>
      <xdr:rowOff>171450</xdr:rowOff>
    </xdr:to>
    <xdr:sp macro="" textlink="#REF!">
      <xdr:nvSpPr>
        <xdr:cNvPr id="58" name="Textfeld 57"/>
        <xdr:cNvSpPr txBox="1"/>
      </xdr:nvSpPr>
      <xdr:spPr>
        <a:xfrm>
          <a:off x="2752725" y="4543425"/>
          <a:ext cx="1524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9525B5A9-FB20-4922-AF49-A583224CDF1B}"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0,6</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5</xdr:col>
      <xdr:colOff>57149</xdr:colOff>
      <xdr:row>19</xdr:row>
      <xdr:rowOff>85725</xdr:rowOff>
    </xdr:from>
    <xdr:to>
      <xdr:col>5</xdr:col>
      <xdr:colOff>257174</xdr:colOff>
      <xdr:row>20</xdr:row>
      <xdr:rowOff>85725</xdr:rowOff>
    </xdr:to>
    <xdr:sp macro="" textlink="#REF!">
      <xdr:nvSpPr>
        <xdr:cNvPr id="59" name="Textfeld 58"/>
        <xdr:cNvSpPr txBox="1"/>
      </xdr:nvSpPr>
      <xdr:spPr>
        <a:xfrm>
          <a:off x="4248149" y="369570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D9C61961-C588-495C-BC4A-A14741CF428C}"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0,6</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3</xdr:col>
      <xdr:colOff>381000</xdr:colOff>
      <xdr:row>18</xdr:row>
      <xdr:rowOff>95250</xdr:rowOff>
    </xdr:from>
    <xdr:to>
      <xdr:col>3</xdr:col>
      <xdr:colOff>685800</xdr:colOff>
      <xdr:row>19</xdr:row>
      <xdr:rowOff>171450</xdr:rowOff>
    </xdr:to>
    <xdr:sp macro="" textlink="#REF!">
      <xdr:nvSpPr>
        <xdr:cNvPr id="60" name="Textfeld 59"/>
        <xdr:cNvSpPr txBox="1"/>
      </xdr:nvSpPr>
      <xdr:spPr>
        <a:xfrm>
          <a:off x="2895600" y="3524250"/>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67FFAAFD-32AA-43DE-A819-3FD6A890799E}"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0,3</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1</xdr:col>
      <xdr:colOff>495300</xdr:colOff>
      <xdr:row>26</xdr:row>
      <xdr:rowOff>152400</xdr:rowOff>
    </xdr:from>
    <xdr:to>
      <xdr:col>1</xdr:col>
      <xdr:colOff>800100</xdr:colOff>
      <xdr:row>28</xdr:row>
      <xdr:rowOff>47625</xdr:rowOff>
    </xdr:to>
    <xdr:sp macro="" textlink="#REF!">
      <xdr:nvSpPr>
        <xdr:cNvPr id="61" name="Textfeld 60"/>
        <xdr:cNvSpPr txBox="1"/>
      </xdr:nvSpPr>
      <xdr:spPr>
        <a:xfrm>
          <a:off x="1333500" y="5029200"/>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5015F649-CDFB-495A-8A87-E91C271EA2E8}"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0,7</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298450</xdr:colOff>
      <xdr:row>1</xdr:row>
      <xdr:rowOff>38099</xdr:rowOff>
    </xdr:from>
    <xdr:to>
      <xdr:col>10</xdr:col>
      <xdr:colOff>88900</xdr:colOff>
      <xdr:row>2</xdr:row>
      <xdr:rowOff>38099</xdr:rowOff>
    </xdr:to>
    <xdr:sp macro="" textlink="">
      <xdr:nvSpPr>
        <xdr:cNvPr id="5" name="Inhalt">
          <a:hlinkClick xmlns:r="http://schemas.openxmlformats.org/officeDocument/2006/relationships" r:id="rId1"/>
        </xdr:cNvPr>
        <xdr:cNvSpPr txBox="1"/>
      </xdr:nvSpPr>
      <xdr:spPr>
        <a:xfrm>
          <a:off x="7004050" y="466724"/>
          <a:ext cx="1219200" cy="2762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twoCellAnchor editAs="absolute">
    <xdr:from>
      <xdr:col>0</xdr:col>
      <xdr:colOff>0</xdr:colOff>
      <xdr:row>0</xdr:row>
      <xdr:rowOff>0</xdr:rowOff>
    </xdr:from>
    <xdr:to>
      <xdr:col>2</xdr:col>
      <xdr:colOff>142875</xdr:colOff>
      <xdr:row>0</xdr:row>
      <xdr:rowOff>381000</xdr:rowOff>
    </xdr:to>
    <xdr:pic>
      <xdr:nvPicPr>
        <xdr:cNvPr id="27702" name="BA-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2</xdr:row>
      <xdr:rowOff>133350</xdr:rowOff>
    </xdr:from>
    <xdr:to>
      <xdr:col>9</xdr:col>
      <xdr:colOff>304800</xdr:colOff>
      <xdr:row>31</xdr:row>
      <xdr:rowOff>47625</xdr:rowOff>
    </xdr:to>
    <xdr:grpSp>
      <xdr:nvGrpSpPr>
        <xdr:cNvPr id="27703" name="Group 4"/>
        <xdr:cNvGrpSpPr>
          <a:grpSpLocks noChangeAspect="1"/>
        </xdr:cNvGrpSpPr>
      </xdr:nvGrpSpPr>
      <xdr:grpSpPr bwMode="auto">
        <a:xfrm>
          <a:off x="590550" y="809625"/>
          <a:ext cx="7258050" cy="5248275"/>
          <a:chOff x="0" y="0"/>
          <a:chExt cx="954" cy="767"/>
        </a:xfrm>
      </xdr:grpSpPr>
      <xdr:sp macro="" textlink="">
        <xdr:nvSpPr>
          <xdr:cNvPr id="27707" name="AutoShape 3"/>
          <xdr:cNvSpPr>
            <a:spLocks noChangeAspect="1" noChangeArrowheads="1" noTextEdit="1"/>
          </xdr:cNvSpPr>
        </xdr:nvSpPr>
        <xdr:spPr bwMode="auto">
          <a:xfrm>
            <a:off x="0" y="0"/>
            <a:ext cx="954" cy="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10"/>
          <xdr:cNvSpPr>
            <a:spLocks noChangeArrowheads="1"/>
          </xdr:cNvSpPr>
        </xdr:nvSpPr>
        <xdr:spPr bwMode="auto">
          <a:xfrm>
            <a:off x="834" y="635"/>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9" name="Rectangle 11"/>
          <xdr:cNvSpPr>
            <a:spLocks noChangeArrowheads="1"/>
          </xdr:cNvSpPr>
        </xdr:nvSpPr>
        <xdr:spPr bwMode="auto">
          <a:xfrm>
            <a:off x="861" y="635"/>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0,2 </a:t>
            </a:r>
          </a:p>
        </xdr:txBody>
      </xdr:sp>
      <xdr:sp macro="" textlink="">
        <xdr:nvSpPr>
          <xdr:cNvPr id="10" name="Rectangle 12"/>
          <xdr:cNvSpPr>
            <a:spLocks noChangeArrowheads="1"/>
          </xdr:cNvSpPr>
        </xdr:nvSpPr>
        <xdr:spPr bwMode="auto">
          <a:xfrm>
            <a:off x="811" y="651"/>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0,3 </a:t>
            </a:r>
          </a:p>
        </xdr:txBody>
      </xdr:sp>
      <xdr:sp macro="" textlink="">
        <xdr:nvSpPr>
          <xdr:cNvPr id="11" name="Rectangle 13"/>
          <xdr:cNvSpPr>
            <a:spLocks noChangeArrowheads="1"/>
          </xdr:cNvSpPr>
        </xdr:nvSpPr>
        <xdr:spPr bwMode="auto">
          <a:xfrm>
            <a:off x="834" y="651"/>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2" name="Rectangle 14"/>
          <xdr:cNvSpPr>
            <a:spLocks noChangeArrowheads="1"/>
          </xdr:cNvSpPr>
        </xdr:nvSpPr>
        <xdr:spPr bwMode="auto">
          <a:xfrm>
            <a:off x="861" y="651"/>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0,5 </a:t>
            </a:r>
          </a:p>
        </xdr:txBody>
      </xdr:sp>
      <xdr:sp macro="" textlink="">
        <xdr:nvSpPr>
          <xdr:cNvPr id="13" name="Rectangle 15"/>
          <xdr:cNvSpPr>
            <a:spLocks noChangeArrowheads="1"/>
          </xdr:cNvSpPr>
        </xdr:nvSpPr>
        <xdr:spPr bwMode="auto">
          <a:xfrm>
            <a:off x="811" y="670"/>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0,6 </a:t>
            </a:r>
          </a:p>
        </xdr:txBody>
      </xdr:sp>
      <xdr:sp macro="" textlink="">
        <xdr:nvSpPr>
          <xdr:cNvPr id="14" name="Rectangle 16"/>
          <xdr:cNvSpPr>
            <a:spLocks noChangeArrowheads="1"/>
          </xdr:cNvSpPr>
        </xdr:nvSpPr>
        <xdr:spPr bwMode="auto">
          <a:xfrm>
            <a:off x="834" y="670"/>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5" name="Rectangle 17"/>
          <xdr:cNvSpPr>
            <a:spLocks noChangeArrowheads="1"/>
          </xdr:cNvSpPr>
        </xdr:nvSpPr>
        <xdr:spPr bwMode="auto">
          <a:xfrm>
            <a:off x="861" y="670"/>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1,1 </a:t>
            </a:r>
          </a:p>
        </xdr:txBody>
      </xdr:sp>
      <xdr:sp macro="" textlink="">
        <xdr:nvSpPr>
          <xdr:cNvPr id="16" name="Rectangle 18"/>
          <xdr:cNvSpPr>
            <a:spLocks noChangeArrowheads="1"/>
          </xdr:cNvSpPr>
        </xdr:nvSpPr>
        <xdr:spPr bwMode="auto">
          <a:xfrm>
            <a:off x="813" y="68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1,2 </a:t>
            </a:r>
          </a:p>
        </xdr:txBody>
      </xdr:sp>
      <xdr:sp macro="" textlink="">
        <xdr:nvSpPr>
          <xdr:cNvPr id="17" name="Rectangle 19"/>
          <xdr:cNvSpPr>
            <a:spLocks noChangeArrowheads="1"/>
          </xdr:cNvSpPr>
        </xdr:nvSpPr>
        <xdr:spPr bwMode="auto">
          <a:xfrm>
            <a:off x="834" y="686"/>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8" name="Rectangle 20"/>
          <xdr:cNvSpPr>
            <a:spLocks noChangeArrowheads="1"/>
          </xdr:cNvSpPr>
        </xdr:nvSpPr>
        <xdr:spPr bwMode="auto">
          <a:xfrm>
            <a:off x="861" y="68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2,3 </a:t>
            </a:r>
          </a:p>
        </xdr:txBody>
      </xdr:sp>
      <xdr:sp macro="" textlink="">
        <xdr:nvSpPr>
          <xdr:cNvPr id="27719" name="SvB_Annaberg_Polen"/>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solidFill>
            <a:srgbClr val="F4FAED"/>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720" name="Freeform 31"/>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721" name="SvB_Bautzen_Polen"/>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solidFill>
            <a:srgbClr val="537326"/>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722" name="Freeform 33"/>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723" name="SvB_Pirna_Polen"/>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724" name="Freeform 44"/>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725" name="SvB_Plauen_Polen"/>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726" name="Freeform 46"/>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solidFill>
            <a:srgbClr val="FFFFFF">
              <a:alpha val="0"/>
            </a:srgbClr>
          </a:solidFill>
          <a:ln w="9525" cap="rnd">
            <a:solidFill>
              <a:srgbClr val="808080"/>
            </a:solidFill>
            <a:prstDash val="solid"/>
            <a:round/>
            <a:headEnd/>
            <a:tailEnd/>
          </a:ln>
        </xdr:spPr>
      </xdr:sp>
      <xdr:sp macro="" textlink="">
        <xdr:nvSpPr>
          <xdr:cNvPr id="27727" name="SvB_Freiberg_Polen"/>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728" name="Freeform 50"/>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729" name="Rectangle 57"/>
          <xdr:cNvSpPr>
            <a:spLocks noChangeArrowheads="1"/>
          </xdr:cNvSpPr>
        </xdr:nvSpPr>
        <xdr:spPr bwMode="auto">
          <a:xfrm>
            <a:off x="758" y="638"/>
            <a:ext cx="31" cy="10"/>
          </a:xfrm>
          <a:prstGeom prst="rect">
            <a:avLst/>
          </a:prstGeom>
          <a:solidFill>
            <a:srgbClr val="F4FAE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730" name="Rectangle 58"/>
          <xdr:cNvSpPr>
            <a:spLocks noChangeArrowheads="1"/>
          </xdr:cNvSpPr>
        </xdr:nvSpPr>
        <xdr:spPr bwMode="auto">
          <a:xfrm>
            <a:off x="758" y="638"/>
            <a:ext cx="31" cy="10"/>
          </a:xfrm>
          <a:prstGeom prst="rec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731" name="Rectangle 59"/>
          <xdr:cNvSpPr>
            <a:spLocks noChangeArrowheads="1"/>
          </xdr:cNvSpPr>
        </xdr:nvSpPr>
        <xdr:spPr bwMode="auto">
          <a:xfrm>
            <a:off x="758" y="655"/>
            <a:ext cx="31" cy="10"/>
          </a:xfrm>
          <a:prstGeom prst="rect">
            <a:avLst/>
          </a:prstGeom>
          <a:solidFill>
            <a:srgbClr val="B9CD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732" name="Rectangle 60"/>
          <xdr:cNvSpPr>
            <a:spLocks noChangeArrowheads="1"/>
          </xdr:cNvSpPr>
        </xdr:nvSpPr>
        <xdr:spPr bwMode="auto">
          <a:xfrm>
            <a:off x="758" y="655"/>
            <a:ext cx="31" cy="10"/>
          </a:xfrm>
          <a:prstGeom prst="rect">
            <a:avLst/>
          </a:prstGeom>
          <a:solidFill>
            <a:srgbClr val="C3D6AB"/>
          </a:solidFill>
          <a:ln w="9525">
            <a:solidFill>
              <a:srgbClr val="000000"/>
            </a:solidFill>
            <a:round/>
            <a:headEnd/>
            <a:tailEnd/>
          </a:ln>
        </xdr:spPr>
      </xdr:sp>
      <xdr:sp macro="" textlink="">
        <xdr:nvSpPr>
          <xdr:cNvPr id="27733" name="Rectangle 61"/>
          <xdr:cNvSpPr>
            <a:spLocks noChangeArrowheads="1"/>
          </xdr:cNvSpPr>
        </xdr:nvSpPr>
        <xdr:spPr bwMode="auto">
          <a:xfrm>
            <a:off x="758" y="688"/>
            <a:ext cx="31" cy="10"/>
          </a:xfrm>
          <a:prstGeom prst="rect">
            <a:avLst/>
          </a:prstGeom>
          <a:solidFill>
            <a:srgbClr val="376092"/>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734" name="Rectangle 62"/>
          <xdr:cNvSpPr>
            <a:spLocks noChangeArrowheads="1"/>
          </xdr:cNvSpPr>
        </xdr:nvSpPr>
        <xdr:spPr bwMode="auto">
          <a:xfrm>
            <a:off x="758" y="688"/>
            <a:ext cx="31" cy="10"/>
          </a:xfrm>
          <a:prstGeom prst="rect">
            <a:avLst/>
          </a:prstGeom>
          <a:solidFill>
            <a:srgbClr val="749448"/>
          </a:solidFill>
          <a:ln w="9525">
            <a:solidFill>
              <a:srgbClr val="000000"/>
            </a:solidFill>
            <a:round/>
            <a:headEnd/>
            <a:tailEnd/>
          </a:ln>
        </xdr:spPr>
      </xdr:sp>
      <xdr:sp macro="" textlink="">
        <xdr:nvSpPr>
          <xdr:cNvPr id="27735" name="Rectangle 63"/>
          <xdr:cNvSpPr>
            <a:spLocks noChangeArrowheads="1"/>
          </xdr:cNvSpPr>
        </xdr:nvSpPr>
        <xdr:spPr bwMode="auto">
          <a:xfrm>
            <a:off x="758" y="671"/>
            <a:ext cx="31" cy="10"/>
          </a:xfrm>
          <a:prstGeom prst="rect">
            <a:avLst/>
          </a:prstGeom>
          <a:solidFill>
            <a:srgbClr val="99B57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736" name="Rectangle 64"/>
          <xdr:cNvSpPr>
            <a:spLocks noChangeArrowheads="1"/>
          </xdr:cNvSpPr>
        </xdr:nvSpPr>
        <xdr:spPr bwMode="auto">
          <a:xfrm>
            <a:off x="758" y="671"/>
            <a:ext cx="31" cy="10"/>
          </a:xfrm>
          <a:prstGeom prst="rec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Rectangle 69"/>
          <xdr:cNvSpPr>
            <a:spLocks noChangeArrowheads="1"/>
          </xdr:cNvSpPr>
        </xdr:nvSpPr>
        <xdr:spPr bwMode="auto">
          <a:xfrm>
            <a:off x="610" y="253"/>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38" name="Rectangle 70"/>
          <xdr:cNvSpPr>
            <a:spLocks noChangeArrowheads="1"/>
          </xdr:cNvSpPr>
        </xdr:nvSpPr>
        <xdr:spPr bwMode="auto">
          <a:xfrm>
            <a:off x="635" y="253"/>
            <a:ext cx="5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Bautzen</a:t>
            </a:r>
          </a:p>
        </xdr:txBody>
      </xdr:sp>
      <xdr:sp macro="" textlink="">
        <xdr:nvSpPr>
          <xdr:cNvPr id="39" name="Rectangle 71"/>
          <xdr:cNvSpPr>
            <a:spLocks noChangeArrowheads="1"/>
          </xdr:cNvSpPr>
        </xdr:nvSpPr>
        <xdr:spPr bwMode="auto">
          <a:xfrm>
            <a:off x="477" y="432"/>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0" name="Rectangle 72"/>
          <xdr:cNvSpPr>
            <a:spLocks noChangeArrowheads="1"/>
          </xdr:cNvSpPr>
        </xdr:nvSpPr>
        <xdr:spPr bwMode="auto">
          <a:xfrm>
            <a:off x="502" y="432"/>
            <a:ext cx="3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Pirna</a:t>
            </a:r>
          </a:p>
        </xdr:txBody>
      </xdr:sp>
      <xdr:sp macro="" textlink="">
        <xdr:nvSpPr>
          <xdr:cNvPr id="41" name="Rectangle 79"/>
          <xdr:cNvSpPr>
            <a:spLocks noChangeArrowheads="1"/>
          </xdr:cNvSpPr>
        </xdr:nvSpPr>
        <xdr:spPr bwMode="auto">
          <a:xfrm>
            <a:off x="288" y="405"/>
            <a:ext cx="74"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Freiberg</a:t>
            </a:r>
          </a:p>
        </xdr:txBody>
      </xdr:sp>
      <xdr:sp macro="" textlink="">
        <xdr:nvSpPr>
          <xdr:cNvPr id="42" name="Rectangle 80"/>
          <xdr:cNvSpPr>
            <a:spLocks noChangeArrowheads="1"/>
          </xdr:cNvSpPr>
        </xdr:nvSpPr>
        <xdr:spPr bwMode="auto">
          <a:xfrm>
            <a:off x="288" y="528"/>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a:t>
            </a:r>
          </a:p>
        </xdr:txBody>
      </xdr:sp>
      <xdr:sp macro="" textlink="">
        <xdr:nvSpPr>
          <xdr:cNvPr id="43" name="Rectangle 81"/>
          <xdr:cNvSpPr>
            <a:spLocks noChangeArrowheads="1"/>
          </xdr:cNvSpPr>
        </xdr:nvSpPr>
        <xdr:spPr bwMode="auto">
          <a:xfrm>
            <a:off x="253" y="540"/>
            <a:ext cx="6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Annaberg</a:t>
            </a:r>
          </a:p>
        </xdr:txBody>
      </xdr:sp>
      <xdr:sp macro="" textlink="">
        <xdr:nvSpPr>
          <xdr:cNvPr id="44" name="Rectangle 82"/>
          <xdr:cNvSpPr>
            <a:spLocks noChangeArrowheads="1"/>
          </xdr:cNvSpPr>
        </xdr:nvSpPr>
        <xdr:spPr bwMode="auto">
          <a:xfrm>
            <a:off x="318" y="537"/>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t>
            </a:r>
          </a:p>
        </xdr:txBody>
      </xdr:sp>
      <xdr:sp macro="" textlink="">
        <xdr:nvSpPr>
          <xdr:cNvPr id="45" name="Rectangle 83"/>
          <xdr:cNvSpPr>
            <a:spLocks noChangeArrowheads="1"/>
          </xdr:cNvSpPr>
        </xdr:nvSpPr>
        <xdr:spPr bwMode="auto">
          <a:xfrm>
            <a:off x="274" y="553"/>
            <a:ext cx="5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Buchholz</a:t>
            </a:r>
          </a:p>
        </xdr:txBody>
      </xdr:sp>
      <xdr:sp macro="" textlink="">
        <xdr:nvSpPr>
          <xdr:cNvPr id="46" name="Rectangle 85"/>
          <xdr:cNvSpPr>
            <a:spLocks noChangeArrowheads="1"/>
          </xdr:cNvSpPr>
        </xdr:nvSpPr>
        <xdr:spPr bwMode="auto">
          <a:xfrm>
            <a:off x="79" y="622"/>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7" name="Rectangle 86"/>
          <xdr:cNvSpPr>
            <a:spLocks noChangeArrowheads="1"/>
          </xdr:cNvSpPr>
        </xdr:nvSpPr>
        <xdr:spPr bwMode="auto">
          <a:xfrm>
            <a:off x="104" y="622"/>
            <a:ext cx="4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Plauen</a:t>
            </a:r>
          </a:p>
        </xdr:txBody>
      </xdr:sp>
      <xdr:sp macro="" textlink="#REF!">
        <xdr:nvSpPr>
          <xdr:cNvPr id="48" name="Rectangle 88"/>
          <xdr:cNvSpPr>
            <a:spLocks noChangeArrowheads="1"/>
          </xdr:cNvSpPr>
        </xdr:nvSpPr>
        <xdr:spPr bwMode="auto">
          <a:xfrm>
            <a:off x="627" y="274"/>
            <a:ext cx="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2021C3B9-A18A-4714-AB51-ABFC4FD712EA}"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REF!">
        <xdr:nvSpPr>
          <xdr:cNvPr id="49" name="Rectangle 90"/>
          <xdr:cNvSpPr>
            <a:spLocks noChangeArrowheads="1"/>
          </xdr:cNvSpPr>
        </xdr:nvSpPr>
        <xdr:spPr bwMode="auto">
          <a:xfrm>
            <a:off x="305" y="426"/>
            <a:ext cx="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EAEF3850-4E2F-46F4-9CBC-1F7AD86C0723}"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REF!">
        <xdr:nvSpPr>
          <xdr:cNvPr id="50" name="Rectangle 92"/>
          <xdr:cNvSpPr>
            <a:spLocks noChangeArrowheads="1"/>
          </xdr:cNvSpPr>
        </xdr:nvSpPr>
        <xdr:spPr bwMode="auto">
          <a:xfrm>
            <a:off x="288" y="579"/>
            <a:ext cx="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4DA76ECE-F43F-4589-B002-1502AD6A9F8C}"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REF!">
        <xdr:nvSpPr>
          <xdr:cNvPr id="51" name="Rectangle 93"/>
          <xdr:cNvSpPr>
            <a:spLocks noChangeArrowheads="1"/>
          </xdr:cNvSpPr>
        </xdr:nvSpPr>
        <xdr:spPr bwMode="auto">
          <a:xfrm>
            <a:off x="487" y="451"/>
            <a:ext cx="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11F84599-A504-400E-9CF1-F16C74328106}"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REF!">
        <xdr:nvSpPr>
          <xdr:cNvPr id="52" name="Rectangle 95"/>
          <xdr:cNvSpPr>
            <a:spLocks noChangeArrowheads="1"/>
          </xdr:cNvSpPr>
        </xdr:nvSpPr>
        <xdr:spPr bwMode="auto">
          <a:xfrm>
            <a:off x="96" y="653"/>
            <a:ext cx="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AD2FBC05-D5A6-4EC1-AEBE-D78C0360272F}"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grpSp>
    <xdr:clientData/>
  </xdr:twoCellAnchor>
  <xdr:twoCellAnchor>
    <xdr:from>
      <xdr:col>7</xdr:col>
      <xdr:colOff>485775</xdr:colOff>
      <xdr:row>28</xdr:row>
      <xdr:rowOff>171450</xdr:rowOff>
    </xdr:from>
    <xdr:to>
      <xdr:col>7</xdr:col>
      <xdr:colOff>723900</xdr:colOff>
      <xdr:row>29</xdr:row>
      <xdr:rowOff>57150</xdr:rowOff>
    </xdr:to>
    <xdr:sp macro="" textlink="">
      <xdr:nvSpPr>
        <xdr:cNvPr id="27704" name="Rectangle 62"/>
        <xdr:cNvSpPr>
          <a:spLocks noChangeArrowheads="1"/>
        </xdr:cNvSpPr>
      </xdr:nvSpPr>
      <xdr:spPr bwMode="auto">
        <a:xfrm>
          <a:off x="6353175" y="5638800"/>
          <a:ext cx="238125" cy="66675"/>
        </a:xfrm>
        <a:prstGeom prst="rect">
          <a:avLst/>
        </a:prstGeom>
        <a:solidFill>
          <a:srgbClr val="537353"/>
        </a:solidFill>
        <a:ln w="9525">
          <a:solidFill>
            <a:srgbClr val="000000"/>
          </a:solidFill>
          <a:round/>
          <a:headEnd/>
          <a:tailEnd/>
        </a:ln>
      </xdr:spPr>
    </xdr:sp>
    <xdr:clientData/>
  </xdr:twoCellAnchor>
  <xdr:twoCellAnchor>
    <xdr:from>
      <xdr:col>8</xdr:col>
      <xdr:colOff>438150</xdr:colOff>
      <xdr:row>28</xdr:row>
      <xdr:rowOff>142875</xdr:rowOff>
    </xdr:from>
    <xdr:to>
      <xdr:col>8</xdr:col>
      <xdr:colOff>613074</xdr:colOff>
      <xdr:row>29</xdr:row>
      <xdr:rowOff>78313</xdr:rowOff>
    </xdr:to>
    <xdr:sp macro="" textlink="">
      <xdr:nvSpPr>
        <xdr:cNvPr id="54" name="Rectangle 18"/>
        <xdr:cNvSpPr>
          <a:spLocks noChangeArrowheads="1"/>
        </xdr:cNvSpPr>
      </xdr:nvSpPr>
      <xdr:spPr bwMode="auto">
        <a:xfrm>
          <a:off x="7143750" y="5686425"/>
          <a:ext cx="174924" cy="116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de-DE" sz="800" b="0" i="0" u="none" strike="noStrike" baseline="0">
              <a:solidFill>
                <a:srgbClr val="000000"/>
              </a:solidFill>
              <a:latin typeface="Arial"/>
              <a:cs typeface="Arial"/>
            </a:rPr>
            <a:t>2,3</a:t>
          </a:r>
        </a:p>
      </xdr:txBody>
    </xdr:sp>
    <xdr:clientData/>
  </xdr:twoCellAnchor>
  <xdr:twoCellAnchor>
    <xdr:from>
      <xdr:col>8</xdr:col>
      <xdr:colOff>57150</xdr:colOff>
      <xdr:row>28</xdr:row>
      <xdr:rowOff>142875</xdr:rowOff>
    </xdr:from>
    <xdr:to>
      <xdr:col>8</xdr:col>
      <xdr:colOff>400050</xdr:colOff>
      <xdr:row>29</xdr:row>
      <xdr:rowOff>123825</xdr:rowOff>
    </xdr:to>
    <xdr:sp macro="" textlink="">
      <xdr:nvSpPr>
        <xdr:cNvPr id="55" name="Rectangle 18"/>
        <xdr:cNvSpPr>
          <a:spLocks noChangeArrowheads="1"/>
        </xdr:cNvSpPr>
      </xdr:nvSpPr>
      <xdr:spPr bwMode="auto">
        <a:xfrm>
          <a:off x="6762750" y="5686425"/>
          <a:ext cx="342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de-DE" sz="800" b="0" i="0" u="none" strike="noStrike" baseline="0">
              <a:solidFill>
                <a:srgbClr val="000000"/>
              </a:solidFill>
              <a:latin typeface="Arial"/>
              <a:cs typeface="Arial"/>
            </a:rPr>
            <a:t>größer </a:t>
          </a:r>
        </a:p>
      </xdr:txBody>
    </xdr:sp>
    <xdr:clientData/>
  </xdr:twoCellAnchor>
  <xdr:twoCellAnchor>
    <xdr:from>
      <xdr:col>6</xdr:col>
      <xdr:colOff>371475</xdr:colOff>
      <xdr:row>12</xdr:row>
      <xdr:rowOff>123825</xdr:rowOff>
    </xdr:from>
    <xdr:to>
      <xdr:col>6</xdr:col>
      <xdr:colOff>676275</xdr:colOff>
      <xdr:row>14</xdr:row>
      <xdr:rowOff>19050</xdr:rowOff>
    </xdr:to>
    <xdr:sp macro="" textlink="#REF!">
      <xdr:nvSpPr>
        <xdr:cNvPr id="56" name="Textfeld 55"/>
        <xdr:cNvSpPr txBox="1"/>
      </xdr:nvSpPr>
      <xdr:spPr>
        <a:xfrm>
          <a:off x="5400675" y="2695575"/>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50C2853E-423F-474F-950D-ACD01F7A2FBF}"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3,5</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3</xdr:col>
      <xdr:colOff>428625</xdr:colOff>
      <xdr:row>18</xdr:row>
      <xdr:rowOff>85725</xdr:rowOff>
    </xdr:from>
    <xdr:to>
      <xdr:col>3</xdr:col>
      <xdr:colOff>695325</xdr:colOff>
      <xdr:row>19</xdr:row>
      <xdr:rowOff>85725</xdr:rowOff>
    </xdr:to>
    <xdr:sp macro="" textlink="#REF!">
      <xdr:nvSpPr>
        <xdr:cNvPr id="57" name="Textfeld 56"/>
        <xdr:cNvSpPr txBox="1"/>
      </xdr:nvSpPr>
      <xdr:spPr>
        <a:xfrm>
          <a:off x="2943225" y="3743325"/>
          <a:ext cx="2667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6CC4414E-99C1-435D-B866-A6C99F6CCE50}"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0,5</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5</xdr:col>
      <xdr:colOff>123825</xdr:colOff>
      <xdr:row>19</xdr:row>
      <xdr:rowOff>76201</xdr:rowOff>
    </xdr:from>
    <xdr:to>
      <xdr:col>5</xdr:col>
      <xdr:colOff>276225</xdr:colOff>
      <xdr:row>20</xdr:row>
      <xdr:rowOff>66676</xdr:rowOff>
    </xdr:to>
    <xdr:sp macro="" textlink="#REF!">
      <xdr:nvSpPr>
        <xdr:cNvPr id="58" name="Textfeld 57"/>
        <xdr:cNvSpPr txBox="1"/>
      </xdr:nvSpPr>
      <xdr:spPr>
        <a:xfrm>
          <a:off x="4314825" y="3914776"/>
          <a:ext cx="1524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287CF30C-4EF1-40DA-8D19-97219051B442}"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0,4</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1</xdr:col>
      <xdr:colOff>495300</xdr:colOff>
      <xdr:row>26</xdr:row>
      <xdr:rowOff>114300</xdr:rowOff>
    </xdr:from>
    <xdr:to>
      <xdr:col>1</xdr:col>
      <xdr:colOff>762000</xdr:colOff>
      <xdr:row>27</xdr:row>
      <xdr:rowOff>114300</xdr:rowOff>
    </xdr:to>
    <xdr:sp macro="" textlink="#REF!">
      <xdr:nvSpPr>
        <xdr:cNvPr id="59" name="Textfeld 58"/>
        <xdr:cNvSpPr txBox="1"/>
      </xdr:nvSpPr>
      <xdr:spPr>
        <a:xfrm>
          <a:off x="1333500" y="5219700"/>
          <a:ext cx="2667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07ED5272-1ECF-467E-ACE7-408616763724}"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0,3</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3</xdr:col>
      <xdr:colOff>200025</xdr:colOff>
      <xdr:row>24</xdr:row>
      <xdr:rowOff>0</xdr:rowOff>
    </xdr:from>
    <xdr:to>
      <xdr:col>3</xdr:col>
      <xdr:colOff>466725</xdr:colOff>
      <xdr:row>25</xdr:row>
      <xdr:rowOff>0</xdr:rowOff>
    </xdr:to>
    <xdr:sp macro="" textlink="#REF!">
      <xdr:nvSpPr>
        <xdr:cNvPr id="60" name="Textfeld 59"/>
        <xdr:cNvSpPr txBox="1"/>
      </xdr:nvSpPr>
      <xdr:spPr>
        <a:xfrm>
          <a:off x="2714625" y="4743450"/>
          <a:ext cx="2667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2C624886-75C6-4EA7-B022-5255C3E81303}"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0,1</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142875</xdr:colOff>
      <xdr:row>0</xdr:row>
      <xdr:rowOff>381000</xdr:rowOff>
    </xdr:to>
    <xdr:pic>
      <xdr:nvPicPr>
        <xdr:cNvPr id="28724" name="BA-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546100</xdr:colOff>
      <xdr:row>1</xdr:row>
      <xdr:rowOff>9525</xdr:rowOff>
    </xdr:from>
    <xdr:to>
      <xdr:col>10</xdr:col>
      <xdr:colOff>88900</xdr:colOff>
      <xdr:row>1</xdr:row>
      <xdr:rowOff>238125</xdr:rowOff>
    </xdr:to>
    <xdr:sp macro="" textlink="">
      <xdr:nvSpPr>
        <xdr:cNvPr id="5" name="Inhalt">
          <a:hlinkClick xmlns:r="http://schemas.openxmlformats.org/officeDocument/2006/relationships" r:id="rId2"/>
        </xdr:cNvPr>
        <xdr:cNvSpPr txBox="1"/>
      </xdr:nvSpPr>
      <xdr:spPr>
        <a:xfrm>
          <a:off x="7251700" y="438150"/>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twoCellAnchor>
    <xdr:from>
      <xdr:col>0</xdr:col>
      <xdr:colOff>447675</xdr:colOff>
      <xdr:row>2</xdr:row>
      <xdr:rowOff>133350</xdr:rowOff>
    </xdr:from>
    <xdr:to>
      <xdr:col>9</xdr:col>
      <xdr:colOff>161925</xdr:colOff>
      <xdr:row>31</xdr:row>
      <xdr:rowOff>133350</xdr:rowOff>
    </xdr:to>
    <xdr:grpSp>
      <xdr:nvGrpSpPr>
        <xdr:cNvPr id="28726" name="Group 4"/>
        <xdr:cNvGrpSpPr>
          <a:grpSpLocks noChangeAspect="1"/>
        </xdr:cNvGrpSpPr>
      </xdr:nvGrpSpPr>
      <xdr:grpSpPr bwMode="auto">
        <a:xfrm>
          <a:off x="447675" y="838200"/>
          <a:ext cx="7258050" cy="5295900"/>
          <a:chOff x="0" y="0"/>
          <a:chExt cx="954" cy="767"/>
        </a:xfrm>
      </xdr:grpSpPr>
      <xdr:sp macro="" textlink="">
        <xdr:nvSpPr>
          <xdr:cNvPr id="28730" name="AutoShape 3"/>
          <xdr:cNvSpPr>
            <a:spLocks noChangeAspect="1" noChangeArrowheads="1" noTextEdit="1"/>
          </xdr:cNvSpPr>
        </xdr:nvSpPr>
        <xdr:spPr bwMode="auto">
          <a:xfrm>
            <a:off x="0" y="0"/>
            <a:ext cx="954" cy="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10"/>
          <xdr:cNvSpPr>
            <a:spLocks noChangeArrowheads="1"/>
          </xdr:cNvSpPr>
        </xdr:nvSpPr>
        <xdr:spPr bwMode="auto">
          <a:xfrm>
            <a:off x="834" y="635"/>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9" name="Rectangle 11"/>
          <xdr:cNvSpPr>
            <a:spLocks noChangeArrowheads="1"/>
          </xdr:cNvSpPr>
        </xdr:nvSpPr>
        <xdr:spPr bwMode="auto">
          <a:xfrm>
            <a:off x="861" y="635"/>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0,2 </a:t>
            </a:r>
          </a:p>
        </xdr:txBody>
      </xdr:sp>
      <xdr:sp macro="" textlink="">
        <xdr:nvSpPr>
          <xdr:cNvPr id="10" name="Rectangle 12"/>
          <xdr:cNvSpPr>
            <a:spLocks noChangeArrowheads="1"/>
          </xdr:cNvSpPr>
        </xdr:nvSpPr>
        <xdr:spPr bwMode="auto">
          <a:xfrm>
            <a:off x="811" y="653"/>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0,3 </a:t>
            </a:r>
          </a:p>
        </xdr:txBody>
      </xdr:sp>
      <xdr:sp macro="" textlink="">
        <xdr:nvSpPr>
          <xdr:cNvPr id="11" name="Rectangle 13"/>
          <xdr:cNvSpPr>
            <a:spLocks noChangeArrowheads="1"/>
          </xdr:cNvSpPr>
        </xdr:nvSpPr>
        <xdr:spPr bwMode="auto">
          <a:xfrm>
            <a:off x="834" y="653"/>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2" name="Rectangle 14"/>
          <xdr:cNvSpPr>
            <a:spLocks noChangeArrowheads="1"/>
          </xdr:cNvSpPr>
        </xdr:nvSpPr>
        <xdr:spPr bwMode="auto">
          <a:xfrm>
            <a:off x="861" y="653"/>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0,5 </a:t>
            </a:r>
          </a:p>
        </xdr:txBody>
      </xdr:sp>
      <xdr:sp macro="" textlink="">
        <xdr:nvSpPr>
          <xdr:cNvPr id="13" name="Rectangle 15"/>
          <xdr:cNvSpPr>
            <a:spLocks noChangeArrowheads="1"/>
          </xdr:cNvSpPr>
        </xdr:nvSpPr>
        <xdr:spPr bwMode="auto">
          <a:xfrm>
            <a:off x="811" y="669"/>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0,6 </a:t>
            </a:r>
          </a:p>
        </xdr:txBody>
      </xdr:sp>
      <xdr:sp macro="" textlink="">
        <xdr:nvSpPr>
          <xdr:cNvPr id="14" name="Rectangle 16"/>
          <xdr:cNvSpPr>
            <a:spLocks noChangeArrowheads="1"/>
          </xdr:cNvSpPr>
        </xdr:nvSpPr>
        <xdr:spPr bwMode="auto">
          <a:xfrm>
            <a:off x="834" y="669"/>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5" name="Rectangle 17"/>
          <xdr:cNvSpPr>
            <a:spLocks noChangeArrowheads="1"/>
          </xdr:cNvSpPr>
        </xdr:nvSpPr>
        <xdr:spPr bwMode="auto">
          <a:xfrm>
            <a:off x="861" y="669"/>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1,1 </a:t>
            </a:r>
          </a:p>
        </xdr:txBody>
      </xdr:sp>
      <xdr:sp macro="" textlink="">
        <xdr:nvSpPr>
          <xdr:cNvPr id="16" name="Rectangle 18"/>
          <xdr:cNvSpPr>
            <a:spLocks noChangeArrowheads="1"/>
          </xdr:cNvSpPr>
        </xdr:nvSpPr>
        <xdr:spPr bwMode="auto">
          <a:xfrm>
            <a:off x="813" y="68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1,2 </a:t>
            </a:r>
          </a:p>
        </xdr:txBody>
      </xdr:sp>
      <xdr:sp macro="" textlink="">
        <xdr:nvSpPr>
          <xdr:cNvPr id="17" name="Rectangle 19"/>
          <xdr:cNvSpPr>
            <a:spLocks noChangeArrowheads="1"/>
          </xdr:cNvSpPr>
        </xdr:nvSpPr>
        <xdr:spPr bwMode="auto">
          <a:xfrm>
            <a:off x="834" y="686"/>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8" name="Rectangle 20"/>
          <xdr:cNvSpPr>
            <a:spLocks noChangeArrowheads="1"/>
          </xdr:cNvSpPr>
        </xdr:nvSpPr>
        <xdr:spPr bwMode="auto">
          <a:xfrm>
            <a:off x="861" y="68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2,3 </a:t>
            </a:r>
          </a:p>
        </xdr:txBody>
      </xdr:sp>
      <xdr:sp macro="" textlink="">
        <xdr:nvSpPr>
          <xdr:cNvPr id="28742" name="SvB_Annaberg_Tschechen"/>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solidFill>
            <a:srgbClr val="749448"/>
          </a:solidFill>
          <a:ln w="9525" cap="rnd">
            <a:solidFill>
              <a:srgbClr val="808080"/>
            </a:solidFill>
            <a:prstDash val="solid"/>
            <a:round/>
            <a:headEnd/>
            <a:tailEnd/>
          </a:ln>
        </xdr:spPr>
      </xdr:sp>
      <xdr:sp macro="" textlink="">
        <xdr:nvSpPr>
          <xdr:cNvPr id="28743" name="SvB_Bautzen_Tschechen"/>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solidFill>
            <a:srgbClr val="99B57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744" name="Freeform 33"/>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745" name="SvB_Pirna_Tschechen"/>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solidFill>
            <a:srgbClr val="749448"/>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746" name="Freeform 44"/>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747" name="SvB_Plauen_Tschechen"/>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solidFill>
            <a:srgbClr val="749448"/>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748" name="Freeform 46"/>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749" name="SvB_Freiberg_Tschechen"/>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750" name="Freeform 50"/>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751" name="Rectangle 57"/>
          <xdr:cNvSpPr>
            <a:spLocks noChangeArrowheads="1"/>
          </xdr:cNvSpPr>
        </xdr:nvSpPr>
        <xdr:spPr bwMode="auto">
          <a:xfrm>
            <a:off x="758" y="638"/>
            <a:ext cx="31" cy="10"/>
          </a:xfrm>
          <a:prstGeom prst="rect">
            <a:avLst/>
          </a:prstGeom>
          <a:solidFill>
            <a:srgbClr val="F4FAE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52" name="Rectangle 58"/>
          <xdr:cNvSpPr>
            <a:spLocks noChangeArrowheads="1"/>
          </xdr:cNvSpPr>
        </xdr:nvSpPr>
        <xdr:spPr bwMode="auto">
          <a:xfrm>
            <a:off x="758" y="638"/>
            <a:ext cx="31" cy="10"/>
          </a:xfrm>
          <a:prstGeom prst="rect">
            <a:avLst/>
          </a:prstGeom>
          <a:solidFill>
            <a:srgbClr val="F4FAED"/>
          </a:solidFill>
          <a:ln w="9525">
            <a:solidFill>
              <a:srgbClr val="000000"/>
            </a:solidFill>
            <a:round/>
            <a:headEnd/>
            <a:tailEnd/>
          </a:ln>
        </xdr:spPr>
      </xdr:sp>
      <xdr:sp macro="" textlink="">
        <xdr:nvSpPr>
          <xdr:cNvPr id="28753" name="Rectangle 59"/>
          <xdr:cNvSpPr>
            <a:spLocks noChangeArrowheads="1"/>
          </xdr:cNvSpPr>
        </xdr:nvSpPr>
        <xdr:spPr bwMode="auto">
          <a:xfrm>
            <a:off x="758" y="655"/>
            <a:ext cx="31" cy="10"/>
          </a:xfrm>
          <a:prstGeom prst="rect">
            <a:avLst/>
          </a:prstGeom>
          <a:solidFill>
            <a:srgbClr val="B9CD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54" name="Rectangle 60"/>
          <xdr:cNvSpPr>
            <a:spLocks noChangeArrowheads="1"/>
          </xdr:cNvSpPr>
        </xdr:nvSpPr>
        <xdr:spPr bwMode="auto">
          <a:xfrm>
            <a:off x="758" y="655"/>
            <a:ext cx="31" cy="10"/>
          </a:xfrm>
          <a:prstGeom prst="rect">
            <a:avLst/>
          </a:prstGeom>
          <a:solidFill>
            <a:srgbClr val="C3D6AB"/>
          </a:solidFill>
          <a:ln w="9525">
            <a:solidFill>
              <a:srgbClr val="000000"/>
            </a:solidFill>
            <a:round/>
            <a:headEnd/>
            <a:tailEnd/>
          </a:ln>
        </xdr:spPr>
      </xdr:sp>
      <xdr:sp macro="" textlink="">
        <xdr:nvSpPr>
          <xdr:cNvPr id="28755" name="Rectangle 61"/>
          <xdr:cNvSpPr>
            <a:spLocks noChangeArrowheads="1"/>
          </xdr:cNvSpPr>
        </xdr:nvSpPr>
        <xdr:spPr bwMode="auto">
          <a:xfrm>
            <a:off x="758" y="688"/>
            <a:ext cx="31" cy="10"/>
          </a:xfrm>
          <a:prstGeom prst="rect">
            <a:avLst/>
          </a:prstGeom>
          <a:solidFill>
            <a:srgbClr val="749448"/>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56" name="Rectangle 62"/>
          <xdr:cNvSpPr>
            <a:spLocks noChangeArrowheads="1"/>
          </xdr:cNvSpPr>
        </xdr:nvSpPr>
        <xdr:spPr bwMode="auto">
          <a:xfrm>
            <a:off x="758" y="688"/>
            <a:ext cx="31" cy="10"/>
          </a:xfrm>
          <a:prstGeom prst="rec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757" name="Rectangle 63"/>
          <xdr:cNvSpPr>
            <a:spLocks noChangeArrowheads="1"/>
          </xdr:cNvSpPr>
        </xdr:nvSpPr>
        <xdr:spPr bwMode="auto">
          <a:xfrm>
            <a:off x="758" y="671"/>
            <a:ext cx="31" cy="10"/>
          </a:xfrm>
          <a:prstGeom prst="rect">
            <a:avLst/>
          </a:prstGeom>
          <a:solidFill>
            <a:srgbClr val="99B57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58" name="Rectangle 64"/>
          <xdr:cNvSpPr>
            <a:spLocks noChangeArrowheads="1"/>
          </xdr:cNvSpPr>
        </xdr:nvSpPr>
        <xdr:spPr bwMode="auto">
          <a:xfrm>
            <a:off x="758" y="671"/>
            <a:ext cx="31" cy="10"/>
          </a:xfrm>
          <a:prstGeom prst="rec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Rectangle 69"/>
          <xdr:cNvSpPr>
            <a:spLocks noChangeArrowheads="1"/>
          </xdr:cNvSpPr>
        </xdr:nvSpPr>
        <xdr:spPr bwMode="auto">
          <a:xfrm>
            <a:off x="610" y="254"/>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38" name="Rectangle 70"/>
          <xdr:cNvSpPr>
            <a:spLocks noChangeArrowheads="1"/>
          </xdr:cNvSpPr>
        </xdr:nvSpPr>
        <xdr:spPr bwMode="auto">
          <a:xfrm>
            <a:off x="635" y="254"/>
            <a:ext cx="5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Bautzen</a:t>
            </a:r>
          </a:p>
        </xdr:txBody>
      </xdr:sp>
      <xdr:sp macro="" textlink="">
        <xdr:nvSpPr>
          <xdr:cNvPr id="39" name="Rectangle 71"/>
          <xdr:cNvSpPr>
            <a:spLocks noChangeArrowheads="1"/>
          </xdr:cNvSpPr>
        </xdr:nvSpPr>
        <xdr:spPr bwMode="auto">
          <a:xfrm>
            <a:off x="477" y="430"/>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0" name="Rectangle 72"/>
          <xdr:cNvSpPr>
            <a:spLocks noChangeArrowheads="1"/>
          </xdr:cNvSpPr>
        </xdr:nvSpPr>
        <xdr:spPr bwMode="auto">
          <a:xfrm>
            <a:off x="502" y="430"/>
            <a:ext cx="3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Pirna</a:t>
            </a:r>
          </a:p>
        </xdr:txBody>
      </xdr:sp>
      <xdr:sp macro="" textlink="">
        <xdr:nvSpPr>
          <xdr:cNvPr id="41" name="Rectangle 79"/>
          <xdr:cNvSpPr>
            <a:spLocks noChangeArrowheads="1"/>
          </xdr:cNvSpPr>
        </xdr:nvSpPr>
        <xdr:spPr bwMode="auto">
          <a:xfrm>
            <a:off x="288" y="406"/>
            <a:ext cx="74"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Freiberg</a:t>
            </a:r>
          </a:p>
        </xdr:txBody>
      </xdr:sp>
      <xdr:sp macro="" textlink="">
        <xdr:nvSpPr>
          <xdr:cNvPr id="42" name="Rectangle 80"/>
          <xdr:cNvSpPr>
            <a:spLocks noChangeArrowheads="1"/>
          </xdr:cNvSpPr>
        </xdr:nvSpPr>
        <xdr:spPr bwMode="auto">
          <a:xfrm>
            <a:off x="288" y="527"/>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a:t>
            </a:r>
          </a:p>
        </xdr:txBody>
      </xdr:sp>
      <xdr:sp macro="" textlink="">
        <xdr:nvSpPr>
          <xdr:cNvPr id="43" name="Rectangle 81"/>
          <xdr:cNvSpPr>
            <a:spLocks noChangeArrowheads="1"/>
          </xdr:cNvSpPr>
        </xdr:nvSpPr>
        <xdr:spPr bwMode="auto">
          <a:xfrm>
            <a:off x="253" y="539"/>
            <a:ext cx="6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Annaberg</a:t>
            </a:r>
          </a:p>
        </xdr:txBody>
      </xdr:sp>
      <xdr:sp macro="" textlink="">
        <xdr:nvSpPr>
          <xdr:cNvPr id="44" name="Rectangle 82"/>
          <xdr:cNvSpPr>
            <a:spLocks noChangeArrowheads="1"/>
          </xdr:cNvSpPr>
        </xdr:nvSpPr>
        <xdr:spPr bwMode="auto">
          <a:xfrm>
            <a:off x="318" y="538"/>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t>
            </a:r>
          </a:p>
        </xdr:txBody>
      </xdr:sp>
      <xdr:sp macro="" textlink="">
        <xdr:nvSpPr>
          <xdr:cNvPr id="45" name="Rectangle 83"/>
          <xdr:cNvSpPr>
            <a:spLocks noChangeArrowheads="1"/>
          </xdr:cNvSpPr>
        </xdr:nvSpPr>
        <xdr:spPr bwMode="auto">
          <a:xfrm>
            <a:off x="274" y="553"/>
            <a:ext cx="5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Buchholz</a:t>
            </a:r>
          </a:p>
        </xdr:txBody>
      </xdr:sp>
      <xdr:sp macro="" textlink="">
        <xdr:nvSpPr>
          <xdr:cNvPr id="46" name="Rectangle 85"/>
          <xdr:cNvSpPr>
            <a:spLocks noChangeArrowheads="1"/>
          </xdr:cNvSpPr>
        </xdr:nvSpPr>
        <xdr:spPr bwMode="auto">
          <a:xfrm>
            <a:off x="79" y="622"/>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7" name="Rectangle 86"/>
          <xdr:cNvSpPr>
            <a:spLocks noChangeArrowheads="1"/>
          </xdr:cNvSpPr>
        </xdr:nvSpPr>
        <xdr:spPr bwMode="auto">
          <a:xfrm>
            <a:off x="104" y="622"/>
            <a:ext cx="4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Plauen</a:t>
            </a:r>
          </a:p>
        </xdr:txBody>
      </xdr:sp>
      <xdr:sp macro="" textlink="#REF!">
        <xdr:nvSpPr>
          <xdr:cNvPr id="48" name="Rectangle 88"/>
          <xdr:cNvSpPr>
            <a:spLocks noChangeArrowheads="1"/>
          </xdr:cNvSpPr>
        </xdr:nvSpPr>
        <xdr:spPr bwMode="auto">
          <a:xfrm>
            <a:off x="627" y="275"/>
            <a:ext cx="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C80A5BE7-5E9A-420F-BE19-47529536BC07}"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REF!">
        <xdr:nvSpPr>
          <xdr:cNvPr id="49" name="Rectangle 90"/>
          <xdr:cNvSpPr>
            <a:spLocks noChangeArrowheads="1"/>
          </xdr:cNvSpPr>
        </xdr:nvSpPr>
        <xdr:spPr bwMode="auto">
          <a:xfrm>
            <a:off x="305" y="426"/>
            <a:ext cx="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6122B4AF-BA8B-4440-91BD-A571FDFAD980}"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REF!">
        <xdr:nvSpPr>
          <xdr:cNvPr id="50" name="Rectangle 92"/>
          <xdr:cNvSpPr>
            <a:spLocks noChangeArrowheads="1"/>
          </xdr:cNvSpPr>
        </xdr:nvSpPr>
        <xdr:spPr bwMode="auto">
          <a:xfrm>
            <a:off x="288" y="579"/>
            <a:ext cx="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AD62003A-7310-4133-AFA5-164F202FB558}"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REF!">
        <xdr:nvSpPr>
          <xdr:cNvPr id="51" name="Rectangle 93"/>
          <xdr:cNvSpPr>
            <a:spLocks noChangeArrowheads="1"/>
          </xdr:cNvSpPr>
        </xdr:nvSpPr>
        <xdr:spPr bwMode="auto">
          <a:xfrm>
            <a:off x="487" y="451"/>
            <a:ext cx="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888E7095-ED62-4345-A494-8B16DC4AFFB4}"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REF!">
        <xdr:nvSpPr>
          <xdr:cNvPr id="52" name="Rectangle 95"/>
          <xdr:cNvSpPr>
            <a:spLocks noChangeArrowheads="1"/>
          </xdr:cNvSpPr>
        </xdr:nvSpPr>
        <xdr:spPr bwMode="auto">
          <a:xfrm>
            <a:off x="96" y="653"/>
            <a:ext cx="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A90C3945-4DEA-4052-85EB-F126643D99AF}"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grpSp>
    <xdr:clientData/>
  </xdr:twoCellAnchor>
  <xdr:twoCellAnchor>
    <xdr:from>
      <xdr:col>7</xdr:col>
      <xdr:colOff>342900</xdr:colOff>
      <xdr:row>29</xdr:row>
      <xdr:rowOff>66675</xdr:rowOff>
    </xdr:from>
    <xdr:to>
      <xdr:col>7</xdr:col>
      <xdr:colOff>581025</xdr:colOff>
      <xdr:row>29</xdr:row>
      <xdr:rowOff>133350</xdr:rowOff>
    </xdr:to>
    <xdr:sp macro="" textlink="">
      <xdr:nvSpPr>
        <xdr:cNvPr id="28727" name="Rectangle 62"/>
        <xdr:cNvSpPr>
          <a:spLocks noChangeArrowheads="1"/>
        </xdr:cNvSpPr>
      </xdr:nvSpPr>
      <xdr:spPr bwMode="auto">
        <a:xfrm>
          <a:off x="6210300" y="5705475"/>
          <a:ext cx="238125" cy="66675"/>
        </a:xfrm>
        <a:prstGeom prst="rect">
          <a:avLst/>
        </a:prstGeom>
        <a:solidFill>
          <a:srgbClr val="537326"/>
        </a:solidFill>
        <a:ln w="9525">
          <a:solidFill>
            <a:srgbClr val="000000"/>
          </a:solidFill>
          <a:round/>
          <a:headEnd/>
          <a:tailEnd/>
        </a:ln>
      </xdr:spPr>
    </xdr:sp>
    <xdr:clientData/>
  </xdr:twoCellAnchor>
  <xdr:twoCellAnchor>
    <xdr:from>
      <xdr:col>8</xdr:col>
      <xdr:colOff>295275</xdr:colOff>
      <xdr:row>29</xdr:row>
      <xdr:rowOff>38100</xdr:rowOff>
    </xdr:from>
    <xdr:to>
      <xdr:col>8</xdr:col>
      <xdr:colOff>470199</xdr:colOff>
      <xdr:row>29</xdr:row>
      <xdr:rowOff>154513</xdr:rowOff>
    </xdr:to>
    <xdr:sp macro="" textlink="">
      <xdr:nvSpPr>
        <xdr:cNvPr id="54" name="Rectangle 18"/>
        <xdr:cNvSpPr>
          <a:spLocks noChangeArrowheads="1"/>
        </xdr:cNvSpPr>
      </xdr:nvSpPr>
      <xdr:spPr bwMode="auto">
        <a:xfrm>
          <a:off x="7000875" y="5753100"/>
          <a:ext cx="174924" cy="116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de-DE" sz="800" b="0" i="0" u="none" strike="noStrike" baseline="0">
              <a:solidFill>
                <a:srgbClr val="000000"/>
              </a:solidFill>
              <a:latin typeface="Arial"/>
              <a:cs typeface="Arial"/>
            </a:rPr>
            <a:t>2,3</a:t>
          </a:r>
        </a:p>
      </xdr:txBody>
    </xdr:sp>
    <xdr:clientData/>
  </xdr:twoCellAnchor>
  <xdr:twoCellAnchor>
    <xdr:from>
      <xdr:col>7</xdr:col>
      <xdr:colOff>752475</xdr:colOff>
      <xdr:row>29</xdr:row>
      <xdr:rowOff>38100</xdr:rowOff>
    </xdr:from>
    <xdr:to>
      <xdr:col>8</xdr:col>
      <xdr:colOff>257175</xdr:colOff>
      <xdr:row>30</xdr:row>
      <xdr:rowOff>19050</xdr:rowOff>
    </xdr:to>
    <xdr:sp macro="" textlink="">
      <xdr:nvSpPr>
        <xdr:cNvPr id="55" name="Rectangle 18"/>
        <xdr:cNvSpPr>
          <a:spLocks noChangeArrowheads="1"/>
        </xdr:cNvSpPr>
      </xdr:nvSpPr>
      <xdr:spPr bwMode="auto">
        <a:xfrm>
          <a:off x="6619875" y="5753100"/>
          <a:ext cx="342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de-DE" sz="800" b="0" i="0" u="none" strike="noStrike" baseline="0">
              <a:solidFill>
                <a:srgbClr val="000000"/>
              </a:solidFill>
              <a:latin typeface="Arial"/>
              <a:cs typeface="Arial"/>
            </a:rPr>
            <a:t>größer </a:t>
          </a:r>
        </a:p>
      </xdr:txBody>
    </xdr:sp>
    <xdr:clientData/>
  </xdr:twoCellAnchor>
  <xdr:twoCellAnchor>
    <xdr:from>
      <xdr:col>6</xdr:col>
      <xdr:colOff>180975</xdr:colOff>
      <xdr:row>12</xdr:row>
      <xdr:rowOff>171450</xdr:rowOff>
    </xdr:from>
    <xdr:to>
      <xdr:col>6</xdr:col>
      <xdr:colOff>485775</xdr:colOff>
      <xdr:row>14</xdr:row>
      <xdr:rowOff>66675</xdr:rowOff>
    </xdr:to>
    <xdr:sp macro="" textlink="#REF!">
      <xdr:nvSpPr>
        <xdr:cNvPr id="53" name="Textfeld 52"/>
        <xdr:cNvSpPr txBox="1"/>
      </xdr:nvSpPr>
      <xdr:spPr>
        <a:xfrm>
          <a:off x="5210175" y="2733675"/>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4284BD3C-2422-44E7-9265-746415B089F7}"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0,7</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3</xdr:col>
      <xdr:colOff>85725</xdr:colOff>
      <xdr:row>24</xdr:row>
      <xdr:rowOff>95250</xdr:rowOff>
    </xdr:from>
    <xdr:to>
      <xdr:col>3</xdr:col>
      <xdr:colOff>228600</xdr:colOff>
      <xdr:row>25</xdr:row>
      <xdr:rowOff>95250</xdr:rowOff>
    </xdr:to>
    <xdr:sp macro="" textlink="#REF!">
      <xdr:nvSpPr>
        <xdr:cNvPr id="56" name="Textfeld 55"/>
        <xdr:cNvSpPr txBox="1"/>
      </xdr:nvSpPr>
      <xdr:spPr>
        <a:xfrm>
          <a:off x="2600325" y="4829175"/>
          <a:ext cx="1428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CC8E97D9-841B-424F-A3B1-A49E80BEBB44}"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1,9</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4</xdr:col>
      <xdr:colOff>828675</xdr:colOff>
      <xdr:row>19</xdr:row>
      <xdr:rowOff>133351</xdr:rowOff>
    </xdr:from>
    <xdr:to>
      <xdr:col>5</xdr:col>
      <xdr:colOff>190500</xdr:colOff>
      <xdr:row>20</xdr:row>
      <xdr:rowOff>161925</xdr:rowOff>
    </xdr:to>
    <xdr:sp macro="" textlink="#REF!">
      <xdr:nvSpPr>
        <xdr:cNvPr id="57" name="Textfeld 56"/>
        <xdr:cNvSpPr txBox="1"/>
      </xdr:nvSpPr>
      <xdr:spPr>
        <a:xfrm>
          <a:off x="4181475" y="3962401"/>
          <a:ext cx="200025"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1DBDA0FE-D9CF-40CD-A4CD-719ADFE9365B}"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1,7</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3</xdr:col>
      <xdr:colOff>257175</xdr:colOff>
      <xdr:row>18</xdr:row>
      <xdr:rowOff>142875</xdr:rowOff>
    </xdr:from>
    <xdr:to>
      <xdr:col>3</xdr:col>
      <xdr:colOff>561975</xdr:colOff>
      <xdr:row>20</xdr:row>
      <xdr:rowOff>38100</xdr:rowOff>
    </xdr:to>
    <xdr:sp macro="" textlink="#REF!">
      <xdr:nvSpPr>
        <xdr:cNvPr id="58" name="Textfeld 57"/>
        <xdr:cNvSpPr txBox="1"/>
      </xdr:nvSpPr>
      <xdr:spPr>
        <a:xfrm>
          <a:off x="2771775" y="3790950"/>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CA7E6FDA-8214-4E40-8FF2-3138963FBADB}"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0,4</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1</xdr:col>
      <xdr:colOff>314325</xdr:colOff>
      <xdr:row>27</xdr:row>
      <xdr:rowOff>0</xdr:rowOff>
    </xdr:from>
    <xdr:to>
      <xdr:col>1</xdr:col>
      <xdr:colOff>619125</xdr:colOff>
      <xdr:row>28</xdr:row>
      <xdr:rowOff>76200</xdr:rowOff>
    </xdr:to>
    <xdr:sp macro="" textlink="#REF!">
      <xdr:nvSpPr>
        <xdr:cNvPr id="59" name="Textfeld 58"/>
        <xdr:cNvSpPr txBox="1"/>
      </xdr:nvSpPr>
      <xdr:spPr>
        <a:xfrm>
          <a:off x="1152525" y="5276850"/>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06BCFD1F-B6E0-490C-9D41-4C50CB136C82}"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1,8</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409575</xdr:colOff>
      <xdr:row>0</xdr:row>
      <xdr:rowOff>381000</xdr:rowOff>
    </xdr:to>
    <xdr:pic>
      <xdr:nvPicPr>
        <xdr:cNvPr id="29699" name="BA-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69850</xdr:colOff>
      <xdr:row>2</xdr:row>
      <xdr:rowOff>0</xdr:rowOff>
    </xdr:from>
    <xdr:to>
      <xdr:col>13</xdr:col>
      <xdr:colOff>88900</xdr:colOff>
      <xdr:row>3</xdr:row>
      <xdr:rowOff>38100</xdr:rowOff>
    </xdr:to>
    <xdr:sp macro="" textlink="">
      <xdr:nvSpPr>
        <xdr:cNvPr id="4" name="Inhalt">
          <a:hlinkClick xmlns:r="http://schemas.openxmlformats.org/officeDocument/2006/relationships" r:id="rId2"/>
        </xdr:cNvPr>
        <xdr:cNvSpPr txBox="1"/>
      </xdr:nvSpPr>
      <xdr:spPr>
        <a:xfrm>
          <a:off x="7480300" y="571500"/>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142875</xdr:colOff>
      <xdr:row>0</xdr:row>
      <xdr:rowOff>381000</xdr:rowOff>
    </xdr:to>
    <xdr:pic>
      <xdr:nvPicPr>
        <xdr:cNvPr id="30773" name="BA-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546100</xdr:colOff>
      <xdr:row>2</xdr:row>
      <xdr:rowOff>0</xdr:rowOff>
    </xdr:from>
    <xdr:to>
      <xdr:col>10</xdr:col>
      <xdr:colOff>88900</xdr:colOff>
      <xdr:row>3</xdr:row>
      <xdr:rowOff>47625</xdr:rowOff>
    </xdr:to>
    <xdr:sp macro="" textlink="">
      <xdr:nvSpPr>
        <xdr:cNvPr id="5" name="Inhalt">
          <a:hlinkClick xmlns:r="http://schemas.openxmlformats.org/officeDocument/2006/relationships" r:id="rId2"/>
        </xdr:cNvPr>
        <xdr:cNvSpPr txBox="1"/>
      </xdr:nvSpPr>
      <xdr:spPr>
        <a:xfrm>
          <a:off x="7251700" y="609600"/>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twoCellAnchor>
    <xdr:from>
      <xdr:col>0</xdr:col>
      <xdr:colOff>476250</xdr:colOff>
      <xdr:row>2</xdr:row>
      <xdr:rowOff>104775</xdr:rowOff>
    </xdr:from>
    <xdr:to>
      <xdr:col>9</xdr:col>
      <xdr:colOff>190500</xdr:colOff>
      <xdr:row>31</xdr:row>
      <xdr:rowOff>104775</xdr:rowOff>
    </xdr:to>
    <xdr:grpSp>
      <xdr:nvGrpSpPr>
        <xdr:cNvPr id="30775" name="Group 4"/>
        <xdr:cNvGrpSpPr>
          <a:grpSpLocks noChangeAspect="1"/>
        </xdr:cNvGrpSpPr>
      </xdr:nvGrpSpPr>
      <xdr:grpSpPr bwMode="auto">
        <a:xfrm>
          <a:off x="476250" y="714375"/>
          <a:ext cx="7258050" cy="5172075"/>
          <a:chOff x="0" y="0"/>
          <a:chExt cx="954" cy="767"/>
        </a:xfrm>
      </xdr:grpSpPr>
      <xdr:sp macro="" textlink="">
        <xdr:nvSpPr>
          <xdr:cNvPr id="30779" name="AutoShape 3"/>
          <xdr:cNvSpPr>
            <a:spLocks noChangeAspect="1" noChangeArrowheads="1" noTextEdit="1"/>
          </xdr:cNvSpPr>
        </xdr:nvSpPr>
        <xdr:spPr bwMode="auto">
          <a:xfrm>
            <a:off x="0" y="0"/>
            <a:ext cx="954" cy="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10"/>
          <xdr:cNvSpPr>
            <a:spLocks noChangeArrowheads="1"/>
          </xdr:cNvSpPr>
        </xdr:nvSpPr>
        <xdr:spPr bwMode="auto">
          <a:xfrm>
            <a:off x="834" y="636"/>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9" name="Rectangle 11"/>
          <xdr:cNvSpPr>
            <a:spLocks noChangeArrowheads="1"/>
          </xdr:cNvSpPr>
        </xdr:nvSpPr>
        <xdr:spPr bwMode="auto">
          <a:xfrm>
            <a:off x="861" y="63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0,2 </a:t>
            </a:r>
          </a:p>
        </xdr:txBody>
      </xdr:sp>
      <xdr:sp macro="" textlink="">
        <xdr:nvSpPr>
          <xdr:cNvPr id="10" name="Rectangle 12"/>
          <xdr:cNvSpPr>
            <a:spLocks noChangeArrowheads="1"/>
          </xdr:cNvSpPr>
        </xdr:nvSpPr>
        <xdr:spPr bwMode="auto">
          <a:xfrm>
            <a:off x="811" y="653"/>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0,3 </a:t>
            </a:r>
          </a:p>
        </xdr:txBody>
      </xdr:sp>
      <xdr:sp macro="" textlink="">
        <xdr:nvSpPr>
          <xdr:cNvPr id="11" name="Rectangle 13"/>
          <xdr:cNvSpPr>
            <a:spLocks noChangeArrowheads="1"/>
          </xdr:cNvSpPr>
        </xdr:nvSpPr>
        <xdr:spPr bwMode="auto">
          <a:xfrm>
            <a:off x="834" y="653"/>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2" name="Rectangle 14"/>
          <xdr:cNvSpPr>
            <a:spLocks noChangeArrowheads="1"/>
          </xdr:cNvSpPr>
        </xdr:nvSpPr>
        <xdr:spPr bwMode="auto">
          <a:xfrm>
            <a:off x="861" y="653"/>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0,5 </a:t>
            </a:r>
          </a:p>
        </xdr:txBody>
      </xdr:sp>
      <xdr:sp macro="" textlink="">
        <xdr:nvSpPr>
          <xdr:cNvPr id="13" name="Rectangle 15"/>
          <xdr:cNvSpPr>
            <a:spLocks noChangeArrowheads="1"/>
          </xdr:cNvSpPr>
        </xdr:nvSpPr>
        <xdr:spPr bwMode="auto">
          <a:xfrm>
            <a:off x="811" y="670"/>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0,6 </a:t>
            </a:r>
          </a:p>
        </xdr:txBody>
      </xdr:sp>
      <xdr:sp macro="" textlink="">
        <xdr:nvSpPr>
          <xdr:cNvPr id="14" name="Rectangle 16"/>
          <xdr:cNvSpPr>
            <a:spLocks noChangeArrowheads="1"/>
          </xdr:cNvSpPr>
        </xdr:nvSpPr>
        <xdr:spPr bwMode="auto">
          <a:xfrm>
            <a:off x="834" y="670"/>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5" name="Rectangle 17"/>
          <xdr:cNvSpPr>
            <a:spLocks noChangeArrowheads="1"/>
          </xdr:cNvSpPr>
        </xdr:nvSpPr>
        <xdr:spPr bwMode="auto">
          <a:xfrm>
            <a:off x="861" y="670"/>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1,1 </a:t>
            </a:r>
          </a:p>
        </xdr:txBody>
      </xdr:sp>
      <xdr:sp macro="" textlink="">
        <xdr:nvSpPr>
          <xdr:cNvPr id="16" name="Rectangle 18"/>
          <xdr:cNvSpPr>
            <a:spLocks noChangeArrowheads="1"/>
          </xdr:cNvSpPr>
        </xdr:nvSpPr>
        <xdr:spPr bwMode="auto">
          <a:xfrm>
            <a:off x="813" y="68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1,2 </a:t>
            </a:r>
          </a:p>
        </xdr:txBody>
      </xdr:sp>
      <xdr:sp macro="" textlink="">
        <xdr:nvSpPr>
          <xdr:cNvPr id="17" name="Rectangle 19"/>
          <xdr:cNvSpPr>
            <a:spLocks noChangeArrowheads="1"/>
          </xdr:cNvSpPr>
        </xdr:nvSpPr>
        <xdr:spPr bwMode="auto">
          <a:xfrm>
            <a:off x="834" y="686"/>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8" name="Rectangle 20"/>
          <xdr:cNvSpPr>
            <a:spLocks noChangeArrowheads="1"/>
          </xdr:cNvSpPr>
        </xdr:nvSpPr>
        <xdr:spPr bwMode="auto">
          <a:xfrm>
            <a:off x="861" y="68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2,3 </a:t>
            </a:r>
          </a:p>
        </xdr:txBody>
      </xdr:sp>
      <xdr:sp macro="" textlink="">
        <xdr:nvSpPr>
          <xdr:cNvPr id="30791" name="Pendler_Annaberg_Polen"/>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0792" name="Freeform 31"/>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93" name="Pendler_Bautzen_Polen"/>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solidFill>
            <a:srgbClr val="537326"/>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0794" name="Freeform 33"/>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95" name="Pendler_Pirna_Polen"/>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solidFill>
            <a:srgbClr val="99B57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0796" name="Freeform 44"/>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97" name="Pendler_Plauen_Polen"/>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solidFill>
            <a:srgbClr val="99B57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0798" name="Freeform 46"/>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99" name="Pendler_Freiberg_Polen"/>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0800" name="Freeform 50"/>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801" name="Rectangle 57"/>
          <xdr:cNvSpPr>
            <a:spLocks noChangeArrowheads="1"/>
          </xdr:cNvSpPr>
        </xdr:nvSpPr>
        <xdr:spPr bwMode="auto">
          <a:xfrm>
            <a:off x="758" y="638"/>
            <a:ext cx="31" cy="10"/>
          </a:xfrm>
          <a:prstGeom prst="rect">
            <a:avLst/>
          </a:prstGeom>
          <a:solidFill>
            <a:srgbClr val="F4FAE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02" name="Rectangle 58"/>
          <xdr:cNvSpPr>
            <a:spLocks noChangeArrowheads="1"/>
          </xdr:cNvSpPr>
        </xdr:nvSpPr>
        <xdr:spPr bwMode="auto">
          <a:xfrm>
            <a:off x="758" y="638"/>
            <a:ext cx="31" cy="10"/>
          </a:xfrm>
          <a:prstGeom prst="rect">
            <a:avLst/>
          </a:prstGeom>
          <a:solidFill>
            <a:srgbClr val="F4FAED"/>
          </a:solidFill>
          <a:ln w="9525">
            <a:solidFill>
              <a:srgbClr val="000000"/>
            </a:solidFill>
            <a:round/>
            <a:headEnd/>
            <a:tailEnd/>
          </a:ln>
        </xdr:spPr>
      </xdr:sp>
      <xdr:sp macro="" textlink="">
        <xdr:nvSpPr>
          <xdr:cNvPr id="30803" name="Rectangle 59"/>
          <xdr:cNvSpPr>
            <a:spLocks noChangeArrowheads="1"/>
          </xdr:cNvSpPr>
        </xdr:nvSpPr>
        <xdr:spPr bwMode="auto">
          <a:xfrm>
            <a:off x="758" y="655"/>
            <a:ext cx="31" cy="10"/>
          </a:xfrm>
          <a:prstGeom prst="rect">
            <a:avLst/>
          </a:prstGeom>
          <a:solidFill>
            <a:srgbClr val="B9CD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04" name="Rectangle 60"/>
          <xdr:cNvSpPr>
            <a:spLocks noChangeArrowheads="1"/>
          </xdr:cNvSpPr>
        </xdr:nvSpPr>
        <xdr:spPr bwMode="auto">
          <a:xfrm>
            <a:off x="758" y="655"/>
            <a:ext cx="31" cy="10"/>
          </a:xfrm>
          <a:prstGeom prst="rect">
            <a:avLst/>
          </a:prstGeom>
          <a:solidFill>
            <a:srgbClr val="C3D6AB"/>
          </a:solidFill>
          <a:ln w="9525">
            <a:solidFill>
              <a:srgbClr val="000000"/>
            </a:solidFill>
            <a:round/>
            <a:headEnd/>
            <a:tailEnd/>
          </a:ln>
        </xdr:spPr>
      </xdr:sp>
      <xdr:sp macro="" textlink="">
        <xdr:nvSpPr>
          <xdr:cNvPr id="30805" name="Rectangle 61"/>
          <xdr:cNvSpPr>
            <a:spLocks noChangeArrowheads="1"/>
          </xdr:cNvSpPr>
        </xdr:nvSpPr>
        <xdr:spPr bwMode="auto">
          <a:xfrm>
            <a:off x="758" y="688"/>
            <a:ext cx="31" cy="10"/>
          </a:xfrm>
          <a:prstGeom prst="rect">
            <a:avLst/>
          </a:prstGeom>
          <a:solidFill>
            <a:srgbClr val="749448"/>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06" name="Rectangle 62"/>
          <xdr:cNvSpPr>
            <a:spLocks noChangeArrowheads="1"/>
          </xdr:cNvSpPr>
        </xdr:nvSpPr>
        <xdr:spPr bwMode="auto">
          <a:xfrm>
            <a:off x="758" y="688"/>
            <a:ext cx="31" cy="10"/>
          </a:xfrm>
          <a:prstGeom prst="rec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807" name="Rectangle 63"/>
          <xdr:cNvSpPr>
            <a:spLocks noChangeArrowheads="1"/>
          </xdr:cNvSpPr>
        </xdr:nvSpPr>
        <xdr:spPr bwMode="auto">
          <a:xfrm>
            <a:off x="758" y="671"/>
            <a:ext cx="31" cy="10"/>
          </a:xfrm>
          <a:prstGeom prst="rect">
            <a:avLst/>
          </a:prstGeom>
          <a:solidFill>
            <a:srgbClr val="99B57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08" name="Rectangle 64"/>
          <xdr:cNvSpPr>
            <a:spLocks noChangeArrowheads="1"/>
          </xdr:cNvSpPr>
        </xdr:nvSpPr>
        <xdr:spPr bwMode="auto">
          <a:xfrm>
            <a:off x="758" y="671"/>
            <a:ext cx="31" cy="10"/>
          </a:xfrm>
          <a:prstGeom prst="rec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Rectangle 69"/>
          <xdr:cNvSpPr>
            <a:spLocks noChangeArrowheads="1"/>
          </xdr:cNvSpPr>
        </xdr:nvSpPr>
        <xdr:spPr bwMode="auto">
          <a:xfrm>
            <a:off x="610" y="254"/>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38" name="Rectangle 70"/>
          <xdr:cNvSpPr>
            <a:spLocks noChangeArrowheads="1"/>
          </xdr:cNvSpPr>
        </xdr:nvSpPr>
        <xdr:spPr bwMode="auto">
          <a:xfrm>
            <a:off x="635" y="254"/>
            <a:ext cx="5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Bautzen</a:t>
            </a:r>
          </a:p>
        </xdr:txBody>
      </xdr:sp>
      <xdr:sp macro="" textlink="">
        <xdr:nvSpPr>
          <xdr:cNvPr id="39" name="Rectangle 71"/>
          <xdr:cNvSpPr>
            <a:spLocks noChangeArrowheads="1"/>
          </xdr:cNvSpPr>
        </xdr:nvSpPr>
        <xdr:spPr bwMode="auto">
          <a:xfrm>
            <a:off x="477" y="431"/>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0" name="Rectangle 72"/>
          <xdr:cNvSpPr>
            <a:spLocks noChangeArrowheads="1"/>
          </xdr:cNvSpPr>
        </xdr:nvSpPr>
        <xdr:spPr bwMode="auto">
          <a:xfrm>
            <a:off x="502" y="431"/>
            <a:ext cx="3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Pirna</a:t>
            </a:r>
          </a:p>
        </xdr:txBody>
      </xdr:sp>
      <xdr:sp macro="" textlink="">
        <xdr:nvSpPr>
          <xdr:cNvPr id="41" name="Rectangle 79"/>
          <xdr:cNvSpPr>
            <a:spLocks noChangeArrowheads="1"/>
          </xdr:cNvSpPr>
        </xdr:nvSpPr>
        <xdr:spPr bwMode="auto">
          <a:xfrm>
            <a:off x="288" y="405"/>
            <a:ext cx="74"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Freiberg</a:t>
            </a:r>
          </a:p>
        </xdr:txBody>
      </xdr:sp>
      <xdr:sp macro="" textlink="">
        <xdr:nvSpPr>
          <xdr:cNvPr id="42" name="Rectangle 80"/>
          <xdr:cNvSpPr>
            <a:spLocks noChangeArrowheads="1"/>
          </xdr:cNvSpPr>
        </xdr:nvSpPr>
        <xdr:spPr bwMode="auto">
          <a:xfrm>
            <a:off x="288" y="527"/>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a:t>
            </a:r>
          </a:p>
        </xdr:txBody>
      </xdr:sp>
      <xdr:sp macro="" textlink="">
        <xdr:nvSpPr>
          <xdr:cNvPr id="43" name="Rectangle 81"/>
          <xdr:cNvSpPr>
            <a:spLocks noChangeArrowheads="1"/>
          </xdr:cNvSpPr>
        </xdr:nvSpPr>
        <xdr:spPr bwMode="auto">
          <a:xfrm>
            <a:off x="253" y="540"/>
            <a:ext cx="6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Annaberg</a:t>
            </a:r>
          </a:p>
        </xdr:txBody>
      </xdr:sp>
      <xdr:sp macro="" textlink="">
        <xdr:nvSpPr>
          <xdr:cNvPr id="44" name="Rectangle 82"/>
          <xdr:cNvSpPr>
            <a:spLocks noChangeArrowheads="1"/>
          </xdr:cNvSpPr>
        </xdr:nvSpPr>
        <xdr:spPr bwMode="auto">
          <a:xfrm>
            <a:off x="318" y="538"/>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t>
            </a:r>
          </a:p>
        </xdr:txBody>
      </xdr:sp>
      <xdr:sp macro="" textlink="">
        <xdr:nvSpPr>
          <xdr:cNvPr id="45" name="Rectangle 83"/>
          <xdr:cNvSpPr>
            <a:spLocks noChangeArrowheads="1"/>
          </xdr:cNvSpPr>
        </xdr:nvSpPr>
        <xdr:spPr bwMode="auto">
          <a:xfrm>
            <a:off x="274" y="552"/>
            <a:ext cx="5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Buchholz</a:t>
            </a:r>
          </a:p>
        </xdr:txBody>
      </xdr:sp>
      <xdr:sp macro="" textlink="">
        <xdr:nvSpPr>
          <xdr:cNvPr id="46" name="Rectangle 85"/>
          <xdr:cNvSpPr>
            <a:spLocks noChangeArrowheads="1"/>
          </xdr:cNvSpPr>
        </xdr:nvSpPr>
        <xdr:spPr bwMode="auto">
          <a:xfrm>
            <a:off x="79" y="622"/>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7" name="Rectangle 86"/>
          <xdr:cNvSpPr>
            <a:spLocks noChangeArrowheads="1"/>
          </xdr:cNvSpPr>
        </xdr:nvSpPr>
        <xdr:spPr bwMode="auto">
          <a:xfrm>
            <a:off x="104" y="622"/>
            <a:ext cx="4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Plauen</a:t>
            </a:r>
          </a:p>
        </xdr:txBody>
      </xdr:sp>
      <xdr:sp macro="" textlink="Pendler!M16">
        <xdr:nvSpPr>
          <xdr:cNvPr id="48" name="Rectangle 88"/>
          <xdr:cNvSpPr>
            <a:spLocks noChangeArrowheads="1"/>
          </xdr:cNvSpPr>
        </xdr:nvSpPr>
        <xdr:spPr bwMode="auto">
          <a:xfrm>
            <a:off x="627" y="274"/>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6A513D78-2D51-44DE-A56C-D0A3ED8EDAE4}" type="TxLink">
              <a:rPr lang="en-US" sz="800" b="0" i="0" u="none" strike="noStrike" baseline="0">
                <a:solidFill>
                  <a:srgbClr val="000000"/>
                </a:solidFill>
                <a:latin typeface="Arial"/>
                <a:cs typeface="Arial"/>
              </a:rPr>
              <a:pPr algn="l" rtl="0">
                <a:defRPr sz="1000"/>
              </a:pPr>
              <a:t>14,1</a:t>
            </a:fld>
            <a:endParaRPr lang="de-DE" sz="800" b="0" i="0" u="none" strike="noStrike" baseline="0">
              <a:solidFill>
                <a:srgbClr val="000000"/>
              </a:solidFill>
              <a:latin typeface="Arial"/>
              <a:cs typeface="Arial"/>
            </a:endParaRPr>
          </a:p>
        </xdr:txBody>
      </xdr:sp>
      <xdr:sp macro="" textlink="Pendler!M24">
        <xdr:nvSpPr>
          <xdr:cNvPr id="49" name="Rectangle 90"/>
          <xdr:cNvSpPr>
            <a:spLocks noChangeArrowheads="1"/>
          </xdr:cNvSpPr>
        </xdr:nvSpPr>
        <xdr:spPr bwMode="auto">
          <a:xfrm>
            <a:off x="305" y="427"/>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96A45644-FB05-4402-9938-D508E933F1A4}" type="TxLink">
              <a:rPr lang="en-US" sz="800" b="0" i="0" u="none" strike="noStrike" baseline="0">
                <a:solidFill>
                  <a:srgbClr val="000000"/>
                </a:solidFill>
                <a:latin typeface="Arial"/>
                <a:cs typeface="Arial"/>
              </a:rPr>
              <a:pPr algn="l" rtl="0">
                <a:defRPr sz="1000"/>
              </a:pPr>
              <a:t>0,5</a:t>
            </a:fld>
            <a:endParaRPr lang="de-DE" sz="800" b="0" i="0" u="none" strike="noStrike" baseline="0">
              <a:solidFill>
                <a:srgbClr val="000000"/>
              </a:solidFill>
              <a:latin typeface="Arial"/>
              <a:cs typeface="Arial"/>
            </a:endParaRPr>
          </a:p>
        </xdr:txBody>
      </xdr:sp>
      <xdr:sp macro="" textlink="Pendler!M15">
        <xdr:nvSpPr>
          <xdr:cNvPr id="50" name="Rectangle 92"/>
          <xdr:cNvSpPr>
            <a:spLocks noChangeArrowheads="1"/>
          </xdr:cNvSpPr>
        </xdr:nvSpPr>
        <xdr:spPr bwMode="auto">
          <a:xfrm>
            <a:off x="288" y="579"/>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7701CF8C-74AB-4801-BA8D-6E3CE219AB52}" type="TxLink">
              <a:rPr lang="en-US" sz="800" b="0" i="0" u="none" strike="noStrike" baseline="0">
                <a:solidFill>
                  <a:srgbClr val="000000"/>
                </a:solidFill>
                <a:latin typeface="Arial"/>
                <a:cs typeface="Arial"/>
              </a:rPr>
              <a:pPr algn="l" rtl="0">
                <a:defRPr sz="1000"/>
              </a:pPr>
              <a:t>0,5</a:t>
            </a:fld>
            <a:endParaRPr lang="de-DE" sz="800" b="0" i="0" u="none" strike="noStrike" baseline="0">
              <a:solidFill>
                <a:srgbClr val="000000"/>
              </a:solidFill>
              <a:latin typeface="Arial"/>
              <a:cs typeface="Arial"/>
            </a:endParaRPr>
          </a:p>
        </xdr:txBody>
      </xdr:sp>
      <xdr:sp macro="" textlink="Pendler!M21">
        <xdr:nvSpPr>
          <xdr:cNvPr id="51" name="Rectangle 93"/>
          <xdr:cNvSpPr>
            <a:spLocks noChangeArrowheads="1"/>
          </xdr:cNvSpPr>
        </xdr:nvSpPr>
        <xdr:spPr bwMode="auto">
          <a:xfrm>
            <a:off x="487" y="451"/>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DE31B1BB-8407-4CE6-A3F3-5430B420853A}" type="TxLink">
              <a:rPr lang="en-US" sz="800" b="0" i="0" u="none" strike="noStrike" baseline="0">
                <a:solidFill>
                  <a:srgbClr val="000000"/>
                </a:solidFill>
                <a:latin typeface="Arial"/>
                <a:cs typeface="Arial"/>
              </a:rPr>
              <a:pPr algn="l" rtl="0">
                <a:defRPr sz="1000"/>
              </a:pPr>
              <a:t>0,6</a:t>
            </a:fld>
            <a:endParaRPr lang="de-DE" sz="800" b="0" i="0" u="none" strike="noStrike" baseline="0">
              <a:solidFill>
                <a:srgbClr val="000000"/>
              </a:solidFill>
              <a:latin typeface="Arial"/>
              <a:cs typeface="Arial"/>
            </a:endParaRPr>
          </a:p>
        </xdr:txBody>
      </xdr:sp>
      <xdr:sp macro="" textlink="Pendler!M22">
        <xdr:nvSpPr>
          <xdr:cNvPr id="52" name="Rectangle 95"/>
          <xdr:cNvSpPr>
            <a:spLocks noChangeArrowheads="1"/>
          </xdr:cNvSpPr>
        </xdr:nvSpPr>
        <xdr:spPr bwMode="auto">
          <a:xfrm>
            <a:off x="96" y="653"/>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B8C650E0-C214-483A-86F9-27555A2A41AD}" type="TxLink">
              <a:rPr lang="en-US" sz="800" b="0" i="0" u="none" strike="noStrike" baseline="0">
                <a:solidFill>
                  <a:srgbClr val="000000"/>
                </a:solidFill>
                <a:latin typeface="Arial"/>
                <a:cs typeface="Arial"/>
              </a:rPr>
              <a:pPr algn="l" rtl="0">
                <a:defRPr sz="1000"/>
              </a:pPr>
              <a:t>0,6</a:t>
            </a:fld>
            <a:endParaRPr lang="de-DE" sz="800" b="0" i="0" u="none" strike="noStrike" baseline="0">
              <a:solidFill>
                <a:srgbClr val="000000"/>
              </a:solidFill>
              <a:latin typeface="Arial"/>
              <a:cs typeface="Arial"/>
            </a:endParaRPr>
          </a:p>
        </xdr:txBody>
      </xdr:sp>
    </xdr:grpSp>
    <xdr:clientData/>
  </xdr:twoCellAnchor>
  <xdr:twoCellAnchor>
    <xdr:from>
      <xdr:col>7</xdr:col>
      <xdr:colOff>371475</xdr:colOff>
      <xdr:row>29</xdr:row>
      <xdr:rowOff>66675</xdr:rowOff>
    </xdr:from>
    <xdr:to>
      <xdr:col>7</xdr:col>
      <xdr:colOff>609600</xdr:colOff>
      <xdr:row>29</xdr:row>
      <xdr:rowOff>133350</xdr:rowOff>
    </xdr:to>
    <xdr:sp macro="" textlink="">
      <xdr:nvSpPr>
        <xdr:cNvPr id="30776" name="Rectangle 62"/>
        <xdr:cNvSpPr>
          <a:spLocks noChangeArrowheads="1"/>
        </xdr:cNvSpPr>
      </xdr:nvSpPr>
      <xdr:spPr bwMode="auto">
        <a:xfrm>
          <a:off x="6238875" y="5486400"/>
          <a:ext cx="238125" cy="66675"/>
        </a:xfrm>
        <a:prstGeom prst="rect">
          <a:avLst/>
        </a:prstGeom>
        <a:solidFill>
          <a:srgbClr val="537326"/>
        </a:solidFill>
        <a:ln w="9525">
          <a:solidFill>
            <a:srgbClr val="000000"/>
          </a:solidFill>
          <a:round/>
          <a:headEnd/>
          <a:tailEnd/>
        </a:ln>
      </xdr:spPr>
    </xdr:sp>
    <xdr:clientData/>
  </xdr:twoCellAnchor>
  <xdr:twoCellAnchor>
    <xdr:from>
      <xdr:col>8</xdr:col>
      <xdr:colOff>323850</xdr:colOff>
      <xdr:row>29</xdr:row>
      <xdr:rowOff>38100</xdr:rowOff>
    </xdr:from>
    <xdr:to>
      <xdr:col>8</xdr:col>
      <xdr:colOff>498774</xdr:colOff>
      <xdr:row>29</xdr:row>
      <xdr:rowOff>154513</xdr:rowOff>
    </xdr:to>
    <xdr:sp macro="" textlink="">
      <xdr:nvSpPr>
        <xdr:cNvPr id="54" name="Rectangle 18"/>
        <xdr:cNvSpPr>
          <a:spLocks noChangeArrowheads="1"/>
        </xdr:cNvSpPr>
      </xdr:nvSpPr>
      <xdr:spPr bwMode="auto">
        <a:xfrm>
          <a:off x="7029450" y="5534025"/>
          <a:ext cx="174924" cy="116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de-DE" sz="800" b="0" i="0" u="none" strike="noStrike" baseline="0">
              <a:solidFill>
                <a:srgbClr val="000000"/>
              </a:solidFill>
              <a:latin typeface="Arial"/>
              <a:cs typeface="Arial"/>
            </a:rPr>
            <a:t>2,3</a:t>
          </a:r>
        </a:p>
      </xdr:txBody>
    </xdr:sp>
    <xdr:clientData/>
  </xdr:twoCellAnchor>
  <xdr:twoCellAnchor>
    <xdr:from>
      <xdr:col>7</xdr:col>
      <xdr:colOff>781050</xdr:colOff>
      <xdr:row>29</xdr:row>
      <xdr:rowOff>38100</xdr:rowOff>
    </xdr:from>
    <xdr:to>
      <xdr:col>8</xdr:col>
      <xdr:colOff>285750</xdr:colOff>
      <xdr:row>30</xdr:row>
      <xdr:rowOff>19050</xdr:rowOff>
    </xdr:to>
    <xdr:sp macro="" textlink="">
      <xdr:nvSpPr>
        <xdr:cNvPr id="55" name="Rectangle 18"/>
        <xdr:cNvSpPr>
          <a:spLocks noChangeArrowheads="1"/>
        </xdr:cNvSpPr>
      </xdr:nvSpPr>
      <xdr:spPr bwMode="auto">
        <a:xfrm>
          <a:off x="6648450" y="5534025"/>
          <a:ext cx="342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de-DE" sz="800" b="0" i="0" u="none" strike="noStrike" baseline="0">
              <a:solidFill>
                <a:srgbClr val="000000"/>
              </a:solidFill>
              <a:latin typeface="Arial"/>
              <a:cs typeface="Arial"/>
            </a:rPr>
            <a:t>größer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3" Type="http://schemas.openxmlformats.org/officeDocument/2006/relationships/hyperlink" Target="http://statistik.arbeitsagentur.de/cae/servlet/contentblob/4318/publicationFile/854/Qualitaetsbericht-Statistik-Arbeitslose-Arbeitsuchende.pdf" TargetMode="External"/><Relationship Id="rId2" Type="http://schemas.openxmlformats.org/officeDocument/2006/relationships/hyperlink" Target="http://statistik.arbeitsagentur.de/Statischer-Content/Grundlagen/Methodenberichte/Arbeitsmarktstatistik/Generische-Publikationen/Methodenbericht-Integrierte-Arbeitslosenstatistik.pdf" TargetMode="External"/><Relationship Id="rId1" Type="http://schemas.openxmlformats.org/officeDocument/2006/relationships/hyperlink" Target="http://statistik.arbeitsagentur.de/Statischer-Content/Grundlagen/Glossare/Generische-Publikationen/AST-Glossar-Gesamtglossar.pdf" TargetMode="Externa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tatistik.arbeitsagentur.de/Navigation/Statistik/Grundlagen/Klassifikation-der-Berufe/KldB2010/KldB2010-Nav.html"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statistik.arbeitsagentur.de/"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3" Type="http://schemas.openxmlformats.org/officeDocument/2006/relationships/hyperlink" Target="https://statistik.arbeitsagentur.de/Statischer-Content/Grundlagen/Glossare/Generische-Publikationen/BST-Glossar-Gesamtglossar.pdf" TargetMode="External"/><Relationship Id="rId2" Type="http://schemas.openxmlformats.org/officeDocument/2006/relationships/hyperlink" Target="http://statistik.arbeitsagentur.de/Statischer-Content/Grundlagen/Glossare/Generische-Publikationen/AST-Glossar.pdf" TargetMode="External"/><Relationship Id="rId1" Type="http://schemas.openxmlformats.org/officeDocument/2006/relationships/hyperlink" Target="http://statistik.arbeitsagentur.de/Statischer-Content/Grundlagen/Qualitaetsberichte/Generische-Publikationen/Qualitaetsbericht-Statistik-Beschaeftigung.pdf" TargetMode="External"/><Relationship Id="rId5" Type="http://schemas.openxmlformats.org/officeDocument/2006/relationships/drawing" Target="../drawings/drawing16.xml"/><Relationship Id="rId4"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statistik.arbeitsagentur.de/cae/servlet/contentblob/4412/publicationFile/858/Qualitaetsbericht-Statistik-Beschaeftigung.pdf"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tatistik.arbeitsagentur.de/Navigation/Statistik/Statistik-nach-Themen/Arbeitslose-und-gemeldetes-Stellenangebot/Arbeitslose/Arbeitslose-Nav.html" TargetMode="External"/><Relationship Id="rId1" Type="http://schemas.openxmlformats.org/officeDocument/2006/relationships/hyperlink" Target="http://statistik.arbeitsagentur.de/Navigation/Statistik/Grundlagen/Methodenberichte/Arbeitsmarktstatistik/Methodenberichte-Arbeitsmarkt-Nav.html" TargetMode="External"/><Relationship Id="rId4" Type="http://schemas.openxmlformats.org/officeDocument/2006/relationships/drawing" Target="../drawings/drawing18.xml"/></Relationships>
</file>

<file path=xl/worksheets/_rels/sheet23.xml.rels><?xml version="1.0" encoding="UTF-8" standalone="yes"?>
<Relationships xmlns="http://schemas.openxmlformats.org/package/2006/relationships"><Relationship Id="rId8" Type="http://schemas.openxmlformats.org/officeDocument/2006/relationships/hyperlink" Target="http://statistik.arbeitsagentur.de/Navigation/Statistik/Statistik-nach-Themen/Arbeitslose-und-gemeldetes-Stellenangebot/Arbeislose-und-gemeldetes-Stellenangebot-Nav.html" TargetMode="External"/><Relationship Id="rId13" Type="http://schemas.openxmlformats.org/officeDocument/2006/relationships/hyperlink" Target="https://statistik.arbeitsagentur.de/Navigation/Statistik/Statistik-nach-Themen/Migration/Migration-Nav.html" TargetMode="External"/><Relationship Id="rId18" Type="http://schemas.openxmlformats.org/officeDocument/2006/relationships/hyperlink" Target="https://statistik.arbeitsagentur.de/Statischer-Content/Grundlagen/Glossare/Generische-Publikationen/Gesamtglossar.pdf" TargetMode="External"/><Relationship Id="rId3" Type="http://schemas.openxmlformats.org/officeDocument/2006/relationships/hyperlink" Target="http://statistik.arbeitsagentur.de/Navigation/Statistik/Statistik-nach-Themen/Zeitreihen/Zeitreihen-Nav.html" TargetMode="External"/><Relationship Id="rId21" Type="http://schemas.openxmlformats.org/officeDocument/2006/relationships/hyperlink" Target="https://statistik.arbeitsagentur.de/Statischer-Content/Grundlagen/Abkuerzungsverzeichnis/Generische-Publikationen/Zeichenerklaerung.pdf" TargetMode="External"/><Relationship Id="rId7" Type="http://schemas.openxmlformats.org/officeDocument/2006/relationships/hyperlink" Target="http://statistik.arbeitsagentur.de/Navigation/Statistik/Statistik-nach-Themen/Lohnersatzleistungen-SGBIII/Lohnersatzleistungen-SGBIII-Nav.html" TargetMode="External"/><Relationship Id="rId12" Type="http://schemas.openxmlformats.org/officeDocument/2006/relationships/hyperlink" Target="http://statistik.arbeitsagentur.de/Navigation/Statistik/Statistik-nach-Themen/Amtliche-Nachrichten-BA/ANBA-Nav.html" TargetMode="External"/><Relationship Id="rId17" Type="http://schemas.openxmlformats.org/officeDocument/2006/relationships/hyperlink" Target="https://statistik.arbeitsagentur.de/Navigation/Statistik/Statistik-nach-Themen/Langzeitarbeitslosigkeit/Langzeitarbeitslosigkeit-Nav.html" TargetMode="External"/><Relationship Id="rId2" Type="http://schemas.openxmlformats.org/officeDocument/2006/relationships/hyperlink" Target="http://statistik.arbeitsagentur.de/Navigation/Statistik/Statistik-nach-Themen/Beschaeftigung/Beschaeftigung-Nav.html" TargetMode="External"/><Relationship Id="rId16" Type="http://schemas.openxmlformats.org/officeDocument/2006/relationships/hyperlink" Target="http://statistik.arbeitsagentur.de/Navigation/Statistik/Statistik-nach-Themen/Arbeitsmarktpolitische-Massnahmen/Arbeitsmarktpolitische-Massnahmen-Nav.html" TargetMode="External"/><Relationship Id="rId20" Type="http://schemas.openxmlformats.org/officeDocument/2006/relationships/hyperlink" Target="https://statistik.arbeitsagentur.de/Statischer-Content/Grundlagen/Abkuerzungsverzeichnis/Generische-Publikationen/Abkuerzungsverzeichnis.pdf" TargetMode="External"/><Relationship Id="rId1" Type="http://schemas.openxmlformats.org/officeDocument/2006/relationships/hyperlink" Target="http://statistik.arbeitsagentur.de/Navigation/Statistik/Statistik-nach-Themen/Ausbildungsstellenmarkt/Ausbildungsstellenmarkt-Nav.html" TargetMode="External"/><Relationship Id="rId6" Type="http://schemas.openxmlformats.org/officeDocument/2006/relationships/hyperlink" Target="http://statistik.arbeitsagentur.de/Navigation/Statistik/Statistik-nach-Themen/Grundsicherung-fuer-Arbeitsuchende-SGBII/Grundsicherung-fuer-Arbeitsuchende-SGBII-Nav.html" TargetMode="External"/><Relationship Id="rId11" Type="http://schemas.openxmlformats.org/officeDocument/2006/relationships/hyperlink" Target="http://statistik.arbeitsagentur.de/Navigation/Statistik/Statistik-nach-Themen/Arbeitslose-und-gemeldetes-Stellenangebot/Arbeislose-und-gemeldetes-Stellenangebot-Nav.html" TargetMode="External"/><Relationship Id="rId24" Type="http://schemas.openxmlformats.org/officeDocument/2006/relationships/drawing" Target="../drawings/drawing19.xml"/><Relationship Id="rId5" Type="http://schemas.openxmlformats.org/officeDocument/2006/relationships/hyperlink" Target="http://statistik.arbeitsagentur.de/Navigation/Statistik/Statistik-nach-Themen/Arbeitsmarkt-im-Ueberblick/Arbeitsmarkt-im-Ueberblick-Nav.html" TargetMode="External"/><Relationship Id="rId15" Type="http://schemas.openxmlformats.org/officeDocument/2006/relationships/hyperlink" Target="https://statistik.arbeitsagentur.de/Navigation/Statistik/Statistik-nach-Themen/Frauen-und-Maenner/Frauen-und-Maenner-Nav.html" TargetMode="External"/><Relationship Id="rId23" Type="http://schemas.openxmlformats.org/officeDocument/2006/relationships/printerSettings" Target="../printerSettings/printerSettings19.bin"/><Relationship Id="rId10" Type="http://schemas.openxmlformats.org/officeDocument/2006/relationships/hyperlink" Target="http://statistik.arbeitsagentur.de/Navigation/Statistik/Statistik-nach-Regionen/Politische-Gebietsstruktur-Nav.html" TargetMode="External"/><Relationship Id="rId19" Type="http://schemas.openxmlformats.org/officeDocument/2006/relationships/hyperlink" Target="http://statistik.arbeitsagentur.de/Navigation/Statistik/Grundlagen/Methodische-Hinweise/Meth-Hinweise-Nav.html" TargetMode="External"/><Relationship Id="rId4" Type="http://schemas.openxmlformats.org/officeDocument/2006/relationships/hyperlink" Target="http://statistik.arbeitsagentur.de/Navigation/Statistik/Statistik-nach-Themen/Eingliederungsbilanzen/Eingliederungsbilanzen-Nav.html" TargetMode="External"/><Relationship Id="rId9" Type="http://schemas.openxmlformats.org/officeDocument/2006/relationships/hyperlink" Target="http://statistik.arbeitsagentur.de/Navigation/Statistik/Statistik-nach-Themen/Statistik-nach-Wirtschaftszweigen/Statistik-nach-Wirtschaftszweigen-Nav.html" TargetMode="External"/><Relationship Id="rId14" Type="http://schemas.openxmlformats.org/officeDocument/2006/relationships/hyperlink" Target="http://statistik.arbeitsagentur.de/Navigation/Statistik/Statistik-nach-Themen/Statistik-nach-Berufen/Statistik-nach-Berufen-Nav.html" TargetMode="External"/><Relationship Id="rId22" Type="http://schemas.openxmlformats.org/officeDocument/2006/relationships/hyperlink" Target="https://statistik.arbeitsagentur.de/Statischer-Content/Grundlagen/Glossare/Generische-Publikationen/Gesamtglossar.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Statistik-Service-Suedost@arbeitsagentur.de" TargetMode="External"/><Relationship Id="rId2" Type="http://schemas.openxmlformats.org/officeDocument/2006/relationships/hyperlink" Target="http://statistik.arbeitsagentur.de/Navigation/Statistik/Statistik-nach-Themen/Statistik-nach-Themen-Nav.html" TargetMode="External"/><Relationship Id="rId1" Type="http://schemas.openxmlformats.org/officeDocument/2006/relationships/hyperlink" Target="http://statistik.arbeitsagentur.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5371AD"/>
  </sheetPr>
  <dimension ref="A1:L182"/>
  <sheetViews>
    <sheetView workbookViewId="0">
      <selection activeCell="L27" sqref="L27"/>
    </sheetView>
  </sheetViews>
  <sheetFormatPr baseColWidth="10" defaultRowHeight="14.25"/>
  <cols>
    <col min="1" max="1" width="16.625" style="173" customWidth="1"/>
    <col min="2" max="2" width="44.625" style="173" customWidth="1"/>
    <col min="3" max="3" width="11.625" style="173" customWidth="1"/>
    <col min="4" max="9" width="8.625" style="173" customWidth="1"/>
    <col min="10" max="16384" width="11" style="173"/>
  </cols>
  <sheetData>
    <row r="1" spans="1:9">
      <c r="A1" s="173" t="s">
        <v>110</v>
      </c>
    </row>
    <row r="4" spans="1:9">
      <c r="A4" s="173" t="s">
        <v>109</v>
      </c>
    </row>
    <row r="5" spans="1:9">
      <c r="A5" s="173" t="s">
        <v>172</v>
      </c>
    </row>
    <row r="7" spans="1:9">
      <c r="A7" s="173" t="s">
        <v>108</v>
      </c>
    </row>
    <row r="8" spans="1:9">
      <c r="A8" s="173" t="s">
        <v>107</v>
      </c>
    </row>
    <row r="10" spans="1:9">
      <c r="A10" s="173" t="s">
        <v>106</v>
      </c>
    </row>
    <row r="12" spans="1:9">
      <c r="D12" s="175"/>
      <c r="E12" s="175"/>
      <c r="F12" s="175"/>
      <c r="G12" s="175"/>
      <c r="H12" s="175"/>
      <c r="I12" s="176"/>
    </row>
    <row r="14" spans="1:9">
      <c r="A14" s="382"/>
      <c r="B14" s="382"/>
      <c r="C14" s="231" t="s">
        <v>102</v>
      </c>
      <c r="D14" s="383" t="s">
        <v>100</v>
      </c>
      <c r="E14" s="383"/>
      <c r="F14" s="383"/>
      <c r="G14" s="383"/>
      <c r="H14" s="383"/>
      <c r="I14" s="383"/>
    </row>
    <row r="15" spans="1:9" ht="14.25" customHeight="1">
      <c r="A15" s="382"/>
      <c r="B15" s="382"/>
      <c r="C15" s="174" t="s">
        <v>105</v>
      </c>
      <c r="D15" s="384" t="s">
        <v>3</v>
      </c>
      <c r="E15" s="384"/>
      <c r="F15" s="384" t="s">
        <v>0</v>
      </c>
      <c r="G15" s="384"/>
      <c r="H15" s="385" t="s">
        <v>303</v>
      </c>
      <c r="I15" s="385"/>
    </row>
    <row r="16" spans="1:9" ht="22.5">
      <c r="A16" s="382"/>
      <c r="B16" s="382"/>
      <c r="C16" s="174" t="s">
        <v>104</v>
      </c>
      <c r="D16" s="380" t="s">
        <v>407</v>
      </c>
      <c r="E16" s="380" t="s">
        <v>408</v>
      </c>
      <c r="F16" s="380" t="s">
        <v>407</v>
      </c>
      <c r="G16" s="380" t="s">
        <v>408</v>
      </c>
      <c r="H16" s="380" t="s">
        <v>407</v>
      </c>
      <c r="I16" s="381" t="s">
        <v>408</v>
      </c>
    </row>
    <row r="17" spans="1:12">
      <c r="A17" s="174" t="s">
        <v>1</v>
      </c>
      <c r="B17" s="174" t="s">
        <v>103</v>
      </c>
      <c r="C17" s="174"/>
      <c r="D17" s="380"/>
      <c r="E17" s="380"/>
      <c r="F17" s="380"/>
      <c r="G17" s="380"/>
      <c r="H17" s="380"/>
      <c r="I17" s="381"/>
    </row>
    <row r="18" spans="1:12">
      <c r="A18" s="386" t="s">
        <v>2</v>
      </c>
      <c r="B18" s="341" t="s">
        <v>3</v>
      </c>
      <c r="C18" s="341"/>
      <c r="D18" s="175">
        <v>2256473</v>
      </c>
      <c r="E18" s="175">
        <v>2448910</v>
      </c>
      <c r="F18" s="175">
        <v>30689</v>
      </c>
      <c r="G18" s="175">
        <v>33749</v>
      </c>
      <c r="H18" s="175">
        <v>2301</v>
      </c>
      <c r="I18" s="176">
        <v>2368</v>
      </c>
      <c r="K18" s="240"/>
      <c r="L18" s="241"/>
    </row>
    <row r="19" spans="1:12">
      <c r="A19" s="386"/>
      <c r="B19" s="341" t="s">
        <v>123</v>
      </c>
      <c r="C19" s="341"/>
      <c r="D19" s="175">
        <v>487793</v>
      </c>
      <c r="E19" s="175">
        <v>542477</v>
      </c>
      <c r="F19" s="175">
        <v>7047</v>
      </c>
      <c r="G19" s="175">
        <v>7741</v>
      </c>
      <c r="H19" s="175">
        <v>355</v>
      </c>
      <c r="I19" s="176">
        <v>362</v>
      </c>
    </row>
    <row r="20" spans="1:12">
      <c r="A20" s="386"/>
      <c r="B20" s="341" t="s">
        <v>122</v>
      </c>
      <c r="C20" s="341"/>
      <c r="D20" s="175">
        <v>464315</v>
      </c>
      <c r="E20" s="175">
        <v>495718</v>
      </c>
      <c r="F20" s="175">
        <v>7265</v>
      </c>
      <c r="G20" s="175">
        <v>8010</v>
      </c>
      <c r="H20" s="175">
        <v>713</v>
      </c>
      <c r="I20" s="176">
        <v>738</v>
      </c>
    </row>
    <row r="21" spans="1:12">
      <c r="A21" s="386"/>
      <c r="B21" s="341" t="s">
        <v>121</v>
      </c>
      <c r="C21" s="341"/>
      <c r="D21" s="175">
        <v>526336</v>
      </c>
      <c r="E21" s="175">
        <v>575500</v>
      </c>
      <c r="F21" s="175">
        <v>4706</v>
      </c>
      <c r="G21" s="175">
        <v>5193</v>
      </c>
      <c r="H21" s="175">
        <v>375</v>
      </c>
      <c r="I21" s="176">
        <v>410</v>
      </c>
    </row>
    <row r="22" spans="1:12">
      <c r="A22" s="386"/>
      <c r="B22" s="341" t="s">
        <v>120</v>
      </c>
      <c r="C22" s="341"/>
      <c r="D22" s="175">
        <v>41358</v>
      </c>
      <c r="E22" s="175">
        <v>45832</v>
      </c>
      <c r="F22" s="175">
        <v>267</v>
      </c>
      <c r="G22" s="175">
        <v>298</v>
      </c>
      <c r="H22" s="175">
        <v>43</v>
      </c>
      <c r="I22" s="176">
        <v>39</v>
      </c>
    </row>
    <row r="23" spans="1:12">
      <c r="A23" s="386"/>
      <c r="B23" s="341" t="s">
        <v>119</v>
      </c>
      <c r="C23" s="341"/>
      <c r="D23" s="175">
        <v>610071</v>
      </c>
      <c r="E23" s="175">
        <v>651071</v>
      </c>
      <c r="F23" s="175">
        <v>10105</v>
      </c>
      <c r="G23" s="175">
        <v>10931</v>
      </c>
      <c r="H23" s="175">
        <v>738</v>
      </c>
      <c r="I23" s="176">
        <v>740</v>
      </c>
    </row>
    <row r="24" spans="1:12">
      <c r="A24" s="386"/>
      <c r="B24" s="341" t="s">
        <v>6</v>
      </c>
      <c r="C24" s="341"/>
      <c r="D24" s="175">
        <v>1051867</v>
      </c>
      <c r="E24" s="175">
        <v>1130642</v>
      </c>
      <c r="F24" s="175">
        <v>19062</v>
      </c>
      <c r="G24" s="175">
        <v>20908</v>
      </c>
      <c r="H24" s="175">
        <v>1349</v>
      </c>
      <c r="I24" s="176">
        <v>1343</v>
      </c>
    </row>
    <row r="25" spans="1:12">
      <c r="A25" s="386"/>
      <c r="B25" s="341" t="s">
        <v>7</v>
      </c>
      <c r="C25" s="341"/>
      <c r="D25" s="175">
        <v>825500</v>
      </c>
      <c r="E25" s="175">
        <v>912222</v>
      </c>
      <c r="F25" s="175">
        <v>8668</v>
      </c>
      <c r="G25" s="175">
        <v>9474</v>
      </c>
      <c r="H25" s="175">
        <v>674</v>
      </c>
      <c r="I25" s="176">
        <v>736</v>
      </c>
    </row>
    <row r="26" spans="1:12">
      <c r="A26" s="386"/>
      <c r="B26" s="341" t="s">
        <v>8</v>
      </c>
      <c r="C26" s="341"/>
      <c r="D26" s="175">
        <v>112168</v>
      </c>
      <c r="E26" s="175">
        <v>120583</v>
      </c>
      <c r="F26" s="175">
        <v>761</v>
      </c>
      <c r="G26" s="175">
        <v>783</v>
      </c>
      <c r="H26" s="175">
        <v>83</v>
      </c>
      <c r="I26" s="176">
        <v>94</v>
      </c>
    </row>
    <row r="27" spans="1:12">
      <c r="A27" s="386"/>
      <c r="B27" s="341" t="s">
        <v>9</v>
      </c>
      <c r="C27" s="341"/>
      <c r="D27" s="175">
        <v>140338</v>
      </c>
      <c r="E27" s="175">
        <v>147151</v>
      </c>
      <c r="F27" s="175">
        <v>899</v>
      </c>
      <c r="G27" s="175">
        <v>1008</v>
      </c>
      <c r="H27" s="175">
        <v>118</v>
      </c>
      <c r="I27" s="176">
        <v>116</v>
      </c>
    </row>
    <row r="28" spans="1:12">
      <c r="A28" s="386"/>
      <c r="B28" s="341" t="s">
        <v>4</v>
      </c>
      <c r="C28" s="341"/>
      <c r="D28" s="175">
        <v>126600</v>
      </c>
      <c r="E28" s="175">
        <v>138312</v>
      </c>
      <c r="F28" s="175">
        <v>1299</v>
      </c>
      <c r="G28" s="175">
        <v>1576</v>
      </c>
      <c r="H28" s="175">
        <v>77</v>
      </c>
      <c r="I28" s="176">
        <v>79</v>
      </c>
    </row>
    <row r="29" spans="1:12">
      <c r="A29" s="386" t="s">
        <v>10</v>
      </c>
      <c r="B29" s="341" t="s">
        <v>3</v>
      </c>
      <c r="C29" s="341"/>
      <c r="D29" s="175">
        <v>207005</v>
      </c>
      <c r="E29" s="175">
        <v>221062</v>
      </c>
      <c r="F29" s="175">
        <v>2369</v>
      </c>
      <c r="G29" s="175">
        <v>2424</v>
      </c>
      <c r="H29" s="175">
        <v>796</v>
      </c>
      <c r="I29" s="176">
        <v>848</v>
      </c>
    </row>
    <row r="30" spans="1:12">
      <c r="A30" s="386"/>
      <c r="B30" s="341" t="s">
        <v>123</v>
      </c>
      <c r="C30" s="341"/>
      <c r="D30" s="175">
        <v>41470</v>
      </c>
      <c r="E30" s="175">
        <v>44259</v>
      </c>
      <c r="F30" s="175">
        <v>623</v>
      </c>
      <c r="G30" s="175">
        <v>588</v>
      </c>
      <c r="H30" s="175">
        <v>139</v>
      </c>
      <c r="I30" s="176">
        <v>142</v>
      </c>
    </row>
    <row r="31" spans="1:12">
      <c r="A31" s="386"/>
      <c r="B31" s="341" t="s">
        <v>122</v>
      </c>
      <c r="C31" s="341"/>
      <c r="D31" s="175">
        <v>42404</v>
      </c>
      <c r="E31" s="175">
        <v>44682</v>
      </c>
      <c r="F31" s="175">
        <v>566</v>
      </c>
      <c r="G31" s="175">
        <v>600</v>
      </c>
      <c r="H31" s="175">
        <v>241</v>
      </c>
      <c r="I31" s="176">
        <v>254</v>
      </c>
    </row>
    <row r="32" spans="1:12">
      <c r="A32" s="386"/>
      <c r="B32" s="341" t="s">
        <v>121</v>
      </c>
      <c r="C32" s="341"/>
      <c r="D32" s="175">
        <v>53999</v>
      </c>
      <c r="E32" s="175">
        <v>58062</v>
      </c>
      <c r="F32" s="175">
        <v>375</v>
      </c>
      <c r="G32" s="175">
        <v>405</v>
      </c>
      <c r="H32" s="175">
        <v>110</v>
      </c>
      <c r="I32" s="176">
        <v>130</v>
      </c>
    </row>
    <row r="33" spans="1:9">
      <c r="A33" s="386"/>
      <c r="B33" s="341" t="s">
        <v>120</v>
      </c>
      <c r="C33" s="341"/>
      <c r="D33" s="175">
        <v>5158</v>
      </c>
      <c r="E33" s="175">
        <v>5592</v>
      </c>
      <c r="F33" s="175">
        <v>32</v>
      </c>
      <c r="G33" s="175">
        <v>29</v>
      </c>
      <c r="H33" s="175">
        <v>13</v>
      </c>
      <c r="I33" s="176">
        <v>9</v>
      </c>
    </row>
    <row r="34" spans="1:9">
      <c r="A34" s="386"/>
      <c r="B34" s="341" t="s">
        <v>119</v>
      </c>
      <c r="C34" s="341"/>
      <c r="D34" s="175">
        <v>55405</v>
      </c>
      <c r="E34" s="175">
        <v>58427</v>
      </c>
      <c r="F34" s="175">
        <v>688</v>
      </c>
      <c r="G34" s="175">
        <v>717</v>
      </c>
      <c r="H34" s="175">
        <v>272</v>
      </c>
      <c r="I34" s="176">
        <v>287</v>
      </c>
    </row>
    <row r="35" spans="1:9">
      <c r="A35" s="386"/>
      <c r="B35" s="341" t="s">
        <v>6</v>
      </c>
      <c r="C35" s="341"/>
      <c r="D35" s="175">
        <v>81240</v>
      </c>
      <c r="E35" s="175">
        <v>85920</v>
      </c>
      <c r="F35" s="175">
        <v>1238</v>
      </c>
      <c r="G35" s="175">
        <v>1299</v>
      </c>
      <c r="H35" s="175">
        <v>466</v>
      </c>
      <c r="I35" s="176">
        <v>456</v>
      </c>
    </row>
    <row r="36" spans="1:9">
      <c r="A36" s="386"/>
      <c r="B36" s="341" t="s">
        <v>7</v>
      </c>
      <c r="C36" s="341"/>
      <c r="D36" s="175">
        <v>83933</v>
      </c>
      <c r="E36" s="175">
        <v>90534</v>
      </c>
      <c r="F36" s="175">
        <v>854</v>
      </c>
      <c r="G36" s="175">
        <v>851</v>
      </c>
      <c r="H36" s="175">
        <v>252</v>
      </c>
      <c r="I36" s="176">
        <v>299</v>
      </c>
    </row>
    <row r="37" spans="1:9">
      <c r="A37" s="386"/>
      <c r="B37" s="341" t="s">
        <v>8</v>
      </c>
      <c r="C37" s="341"/>
      <c r="D37" s="175">
        <v>14730</v>
      </c>
      <c r="E37" s="175">
        <v>15743</v>
      </c>
      <c r="F37" s="175">
        <v>89</v>
      </c>
      <c r="G37" s="175">
        <v>88</v>
      </c>
      <c r="H37" s="175">
        <v>23</v>
      </c>
      <c r="I37" s="176">
        <v>32</v>
      </c>
    </row>
    <row r="38" spans="1:9">
      <c r="A38" s="386"/>
      <c r="B38" s="341" t="s">
        <v>9</v>
      </c>
      <c r="C38" s="341"/>
      <c r="D38" s="175">
        <v>18533</v>
      </c>
      <c r="E38" s="175">
        <v>18825</v>
      </c>
      <c r="F38" s="175">
        <v>103</v>
      </c>
      <c r="G38" s="175">
        <v>101</v>
      </c>
      <c r="H38" s="175">
        <v>34</v>
      </c>
      <c r="I38" s="176">
        <v>35</v>
      </c>
    </row>
    <row r="39" spans="1:9">
      <c r="A39" s="386"/>
      <c r="B39" s="341" t="s">
        <v>4</v>
      </c>
      <c r="C39" s="341"/>
      <c r="D39" s="175">
        <v>8569</v>
      </c>
      <c r="E39" s="175">
        <v>10040</v>
      </c>
      <c r="F39" s="175">
        <v>85</v>
      </c>
      <c r="G39" s="175">
        <v>85</v>
      </c>
      <c r="H39" s="175">
        <v>21</v>
      </c>
      <c r="I39" s="176">
        <v>26</v>
      </c>
    </row>
    <row r="40" spans="1:9">
      <c r="A40" s="386" t="s">
        <v>11</v>
      </c>
      <c r="B40" s="341" t="s">
        <v>3</v>
      </c>
      <c r="C40" s="341"/>
      <c r="D40" s="175">
        <v>78902</v>
      </c>
      <c r="E40" s="175">
        <v>86386</v>
      </c>
      <c r="F40" s="175">
        <v>864</v>
      </c>
      <c r="G40" s="175">
        <v>893</v>
      </c>
      <c r="H40" s="175">
        <v>30</v>
      </c>
      <c r="I40" s="176">
        <v>33</v>
      </c>
    </row>
    <row r="41" spans="1:9">
      <c r="A41" s="386"/>
      <c r="B41" s="341" t="s">
        <v>123</v>
      </c>
      <c r="C41" s="341"/>
      <c r="D41" s="175">
        <v>22964</v>
      </c>
      <c r="E41" s="175">
        <v>25704</v>
      </c>
      <c r="F41" s="175">
        <v>144</v>
      </c>
      <c r="G41" s="175">
        <v>166</v>
      </c>
      <c r="H41" s="175" t="s">
        <v>409</v>
      </c>
      <c r="I41" s="176">
        <v>5</v>
      </c>
    </row>
    <row r="42" spans="1:9">
      <c r="A42" s="386"/>
      <c r="B42" s="341" t="s">
        <v>122</v>
      </c>
      <c r="C42" s="341"/>
      <c r="D42" s="175">
        <v>16031</v>
      </c>
      <c r="E42" s="175">
        <v>16814</v>
      </c>
      <c r="F42" s="175">
        <v>215</v>
      </c>
      <c r="G42" s="175">
        <v>215</v>
      </c>
      <c r="H42" s="175">
        <v>7</v>
      </c>
      <c r="I42" s="176">
        <v>4</v>
      </c>
    </row>
    <row r="43" spans="1:9">
      <c r="A43" s="386"/>
      <c r="B43" s="341" t="s">
        <v>121</v>
      </c>
      <c r="C43" s="341"/>
      <c r="D43" s="175">
        <v>17131</v>
      </c>
      <c r="E43" s="175">
        <v>18990</v>
      </c>
      <c r="F43" s="175">
        <v>161</v>
      </c>
      <c r="G43" s="175">
        <v>178</v>
      </c>
      <c r="H43" s="175">
        <v>7</v>
      </c>
      <c r="I43" s="176">
        <v>7</v>
      </c>
    </row>
    <row r="44" spans="1:9">
      <c r="A44" s="386"/>
      <c r="B44" s="341" t="s">
        <v>120</v>
      </c>
      <c r="C44" s="341"/>
      <c r="D44" s="175">
        <v>1026</v>
      </c>
      <c r="E44" s="175">
        <v>1148</v>
      </c>
      <c r="F44" s="175">
        <v>9</v>
      </c>
      <c r="G44" s="175">
        <v>8</v>
      </c>
      <c r="H44" s="175">
        <v>0</v>
      </c>
      <c r="I44" s="176" t="s">
        <v>409</v>
      </c>
    </row>
    <row r="45" spans="1:9">
      <c r="A45" s="386"/>
      <c r="B45" s="341" t="s">
        <v>119</v>
      </c>
      <c r="C45" s="341"/>
      <c r="D45" s="175">
        <v>16990</v>
      </c>
      <c r="E45" s="175">
        <v>17954</v>
      </c>
      <c r="F45" s="175">
        <v>296</v>
      </c>
      <c r="G45" s="175">
        <v>259</v>
      </c>
      <c r="H45" s="175">
        <v>13</v>
      </c>
      <c r="I45" s="176">
        <v>14</v>
      </c>
    </row>
    <row r="46" spans="1:9">
      <c r="A46" s="386"/>
      <c r="B46" s="341" t="s">
        <v>6</v>
      </c>
      <c r="C46" s="341"/>
      <c r="D46" s="175">
        <v>35338</v>
      </c>
      <c r="E46" s="175">
        <v>37699</v>
      </c>
      <c r="F46" s="175">
        <v>514</v>
      </c>
      <c r="G46" s="175">
        <v>493</v>
      </c>
      <c r="H46" s="175">
        <v>17</v>
      </c>
      <c r="I46" s="176">
        <v>18</v>
      </c>
    </row>
    <row r="47" spans="1:9">
      <c r="A47" s="386"/>
      <c r="B47" s="341" t="s">
        <v>7</v>
      </c>
      <c r="C47" s="341"/>
      <c r="D47" s="175">
        <v>31909</v>
      </c>
      <c r="E47" s="175">
        <v>35720</v>
      </c>
      <c r="F47" s="175">
        <v>249</v>
      </c>
      <c r="G47" s="175">
        <v>269</v>
      </c>
      <c r="H47" s="175">
        <v>9</v>
      </c>
      <c r="I47" s="176">
        <v>8</v>
      </c>
    </row>
    <row r="48" spans="1:9">
      <c r="A48" s="386"/>
      <c r="B48" s="341" t="s">
        <v>8</v>
      </c>
      <c r="C48" s="341"/>
      <c r="D48" s="175">
        <v>3442</v>
      </c>
      <c r="E48" s="175">
        <v>3592</v>
      </c>
      <c r="F48" s="175">
        <v>21</v>
      </c>
      <c r="G48" s="175">
        <v>26</v>
      </c>
      <c r="H48" s="175">
        <v>0</v>
      </c>
      <c r="I48" s="176" t="s">
        <v>409</v>
      </c>
    </row>
    <row r="49" spans="1:9">
      <c r="A49" s="386"/>
      <c r="B49" s="341" t="s">
        <v>9</v>
      </c>
      <c r="C49" s="341"/>
      <c r="D49" s="175">
        <v>3453</v>
      </c>
      <c r="E49" s="175">
        <v>3599</v>
      </c>
      <c r="F49" s="175">
        <v>41</v>
      </c>
      <c r="G49" s="175">
        <v>38</v>
      </c>
      <c r="H49" s="175" t="s">
        <v>409</v>
      </c>
      <c r="I49" s="176">
        <v>3</v>
      </c>
    </row>
    <row r="50" spans="1:9">
      <c r="A50" s="386"/>
      <c r="B50" s="341" t="s">
        <v>4</v>
      </c>
      <c r="C50" s="341"/>
      <c r="D50" s="175">
        <v>4760</v>
      </c>
      <c r="E50" s="175">
        <v>5776</v>
      </c>
      <c r="F50" s="175">
        <v>39</v>
      </c>
      <c r="G50" s="175">
        <v>67</v>
      </c>
      <c r="H50" s="175" t="s">
        <v>409</v>
      </c>
      <c r="I50" s="176" t="s">
        <v>409</v>
      </c>
    </row>
    <row r="51" spans="1:9">
      <c r="A51" s="386" t="s">
        <v>12</v>
      </c>
      <c r="B51" s="341" t="s">
        <v>3</v>
      </c>
      <c r="C51" s="341"/>
      <c r="D51" s="175">
        <v>119000</v>
      </c>
      <c r="E51" s="175">
        <v>130572</v>
      </c>
      <c r="F51" s="175">
        <v>814</v>
      </c>
      <c r="G51" s="175">
        <v>737</v>
      </c>
      <c r="H51" s="175">
        <v>392</v>
      </c>
      <c r="I51" s="176">
        <v>365</v>
      </c>
    </row>
    <row r="52" spans="1:9">
      <c r="A52" s="386"/>
      <c r="B52" s="341" t="s">
        <v>123</v>
      </c>
      <c r="C52" s="341"/>
      <c r="D52" s="175">
        <v>34746</v>
      </c>
      <c r="E52" s="175">
        <v>38597</v>
      </c>
      <c r="F52" s="175">
        <v>236</v>
      </c>
      <c r="G52" s="175">
        <v>193</v>
      </c>
      <c r="H52" s="175">
        <v>70</v>
      </c>
      <c r="I52" s="176">
        <v>54</v>
      </c>
    </row>
    <row r="53" spans="1:9">
      <c r="A53" s="386"/>
      <c r="B53" s="341" t="s">
        <v>122</v>
      </c>
      <c r="C53" s="341"/>
      <c r="D53" s="175">
        <v>24589</v>
      </c>
      <c r="E53" s="175">
        <v>26353</v>
      </c>
      <c r="F53" s="175">
        <v>194</v>
      </c>
      <c r="G53" s="175">
        <v>183</v>
      </c>
      <c r="H53" s="175">
        <v>118</v>
      </c>
      <c r="I53" s="176">
        <v>127</v>
      </c>
    </row>
    <row r="54" spans="1:9">
      <c r="A54" s="386"/>
      <c r="B54" s="341" t="s">
        <v>121</v>
      </c>
      <c r="C54" s="341"/>
      <c r="D54" s="175">
        <v>27513</v>
      </c>
      <c r="E54" s="175">
        <v>30423</v>
      </c>
      <c r="F54" s="175">
        <v>153</v>
      </c>
      <c r="G54" s="175">
        <v>144</v>
      </c>
      <c r="H54" s="175">
        <v>61</v>
      </c>
      <c r="I54" s="176">
        <v>50</v>
      </c>
    </row>
    <row r="55" spans="1:9">
      <c r="A55" s="386"/>
      <c r="B55" s="341" t="s">
        <v>120</v>
      </c>
      <c r="C55" s="341"/>
      <c r="D55" s="175">
        <v>2030</v>
      </c>
      <c r="E55" s="175">
        <v>2331</v>
      </c>
      <c r="F55" s="175">
        <v>14</v>
      </c>
      <c r="G55" s="175">
        <v>17</v>
      </c>
      <c r="H55" s="175">
        <v>3</v>
      </c>
      <c r="I55" s="176" t="s">
        <v>409</v>
      </c>
    </row>
    <row r="56" spans="1:9">
      <c r="A56" s="386"/>
      <c r="B56" s="341" t="s">
        <v>119</v>
      </c>
      <c r="C56" s="341"/>
      <c r="D56" s="175">
        <v>27156</v>
      </c>
      <c r="E56" s="175">
        <v>29255</v>
      </c>
      <c r="F56" s="175">
        <v>193</v>
      </c>
      <c r="G56" s="175">
        <v>177</v>
      </c>
      <c r="H56" s="175">
        <v>134</v>
      </c>
      <c r="I56" s="176">
        <v>124</v>
      </c>
    </row>
    <row r="57" spans="1:9">
      <c r="A57" s="386"/>
      <c r="B57" s="341" t="s">
        <v>6</v>
      </c>
      <c r="C57" s="341"/>
      <c r="D57" s="175">
        <v>58098</v>
      </c>
      <c r="E57" s="175">
        <v>62423</v>
      </c>
      <c r="F57" s="175">
        <v>469</v>
      </c>
      <c r="G57" s="175">
        <v>421</v>
      </c>
      <c r="H57" s="175">
        <v>259</v>
      </c>
      <c r="I57" s="176">
        <v>239</v>
      </c>
    </row>
    <row r="58" spans="1:9">
      <c r="A58" s="386"/>
      <c r="B58" s="341" t="s">
        <v>7</v>
      </c>
      <c r="C58" s="341"/>
      <c r="D58" s="175">
        <v>45939</v>
      </c>
      <c r="E58" s="175">
        <v>51569</v>
      </c>
      <c r="F58" s="175">
        <v>248</v>
      </c>
      <c r="G58" s="175">
        <v>214</v>
      </c>
      <c r="H58" s="175">
        <v>104</v>
      </c>
      <c r="I58" s="176">
        <v>98</v>
      </c>
    </row>
    <row r="59" spans="1:9">
      <c r="A59" s="386"/>
      <c r="B59" s="341" t="s">
        <v>8</v>
      </c>
      <c r="C59" s="341"/>
      <c r="D59" s="175">
        <v>5489</v>
      </c>
      <c r="E59" s="175">
        <v>5798</v>
      </c>
      <c r="F59" s="175">
        <v>27</v>
      </c>
      <c r="G59" s="175">
        <v>25</v>
      </c>
      <c r="H59" s="175">
        <v>12</v>
      </c>
      <c r="I59" s="176">
        <v>12</v>
      </c>
    </row>
    <row r="60" spans="1:9">
      <c r="A60" s="386"/>
      <c r="B60" s="341" t="s">
        <v>9</v>
      </c>
      <c r="C60" s="341"/>
      <c r="D60" s="175">
        <v>6508</v>
      </c>
      <c r="E60" s="175">
        <v>7169</v>
      </c>
      <c r="F60" s="175">
        <v>46</v>
      </c>
      <c r="G60" s="175">
        <v>54</v>
      </c>
      <c r="H60" s="175">
        <v>11</v>
      </c>
      <c r="I60" s="176">
        <v>8</v>
      </c>
    </row>
    <row r="61" spans="1:9">
      <c r="A61" s="386"/>
      <c r="B61" s="341" t="s">
        <v>4</v>
      </c>
      <c r="C61" s="341"/>
      <c r="D61" s="175">
        <v>2966</v>
      </c>
      <c r="E61" s="175">
        <v>3613</v>
      </c>
      <c r="F61" s="175">
        <v>24</v>
      </c>
      <c r="G61" s="175">
        <v>23</v>
      </c>
      <c r="H61" s="175">
        <v>6</v>
      </c>
      <c r="I61" s="176" t="s">
        <v>409</v>
      </c>
    </row>
    <row r="62" spans="1:9">
      <c r="A62" s="386" t="s">
        <v>101</v>
      </c>
      <c r="B62" s="341" t="s">
        <v>3</v>
      </c>
      <c r="C62" s="341"/>
      <c r="D62" s="175">
        <v>7610</v>
      </c>
      <c r="E62" s="175">
        <v>8566</v>
      </c>
      <c r="F62" s="175">
        <v>7</v>
      </c>
      <c r="G62" s="175">
        <v>5</v>
      </c>
      <c r="H62" s="175">
        <v>46</v>
      </c>
      <c r="I62" s="176">
        <v>40</v>
      </c>
    </row>
    <row r="63" spans="1:9">
      <c r="A63" s="386"/>
      <c r="B63" s="341" t="s">
        <v>123</v>
      </c>
      <c r="C63" s="341"/>
      <c r="D63" s="175">
        <v>2829</v>
      </c>
      <c r="E63" s="175">
        <v>3114</v>
      </c>
      <c r="F63" s="175" t="s">
        <v>409</v>
      </c>
      <c r="G63" s="175" t="s">
        <v>409</v>
      </c>
      <c r="H63" s="175">
        <v>10</v>
      </c>
      <c r="I63" s="176" t="s">
        <v>409</v>
      </c>
    </row>
    <row r="64" spans="1:9">
      <c r="A64" s="386"/>
      <c r="B64" s="341" t="s">
        <v>122</v>
      </c>
      <c r="C64" s="341"/>
      <c r="D64" s="175">
        <v>1414</v>
      </c>
      <c r="E64" s="175">
        <v>1625</v>
      </c>
      <c r="F64" s="175" t="s">
        <v>409</v>
      </c>
      <c r="G64" s="175">
        <v>0</v>
      </c>
      <c r="H64" s="175">
        <v>24</v>
      </c>
      <c r="I64" s="176">
        <v>22</v>
      </c>
    </row>
    <row r="65" spans="1:9">
      <c r="A65" s="386"/>
      <c r="B65" s="341" t="s">
        <v>121</v>
      </c>
      <c r="C65" s="341"/>
      <c r="D65" s="175">
        <v>1654</v>
      </c>
      <c r="E65" s="175">
        <v>1839</v>
      </c>
      <c r="F65" s="175" t="s">
        <v>409</v>
      </c>
      <c r="G65" s="175" t="s">
        <v>409</v>
      </c>
      <c r="H65" s="175">
        <v>3</v>
      </c>
      <c r="I65" s="176" t="s">
        <v>409</v>
      </c>
    </row>
    <row r="66" spans="1:9">
      <c r="A66" s="386"/>
      <c r="B66" s="341" t="s">
        <v>120</v>
      </c>
      <c r="C66" s="341"/>
      <c r="D66" s="175">
        <v>57</v>
      </c>
      <c r="E66" s="175">
        <v>80</v>
      </c>
      <c r="F66" s="175">
        <v>0</v>
      </c>
      <c r="G66" s="175">
        <v>0</v>
      </c>
      <c r="H66" s="175">
        <v>0</v>
      </c>
      <c r="I66" s="176">
        <v>0</v>
      </c>
    </row>
    <row r="67" spans="1:9">
      <c r="A67" s="386"/>
      <c r="B67" s="341" t="s">
        <v>119</v>
      </c>
      <c r="C67" s="341"/>
      <c r="D67" s="175">
        <v>1543</v>
      </c>
      <c r="E67" s="175">
        <v>1784</v>
      </c>
      <c r="F67" s="175" t="s">
        <v>409</v>
      </c>
      <c r="G67" s="175" t="s">
        <v>409</v>
      </c>
      <c r="H67" s="175">
        <v>8</v>
      </c>
      <c r="I67" s="176">
        <v>9</v>
      </c>
    </row>
    <row r="68" spans="1:9">
      <c r="A68" s="386"/>
      <c r="B68" s="341" t="s">
        <v>6</v>
      </c>
      <c r="C68" s="341"/>
      <c r="D68" s="175">
        <v>3714</v>
      </c>
      <c r="E68" s="175">
        <v>4139</v>
      </c>
      <c r="F68" s="175" t="s">
        <v>409</v>
      </c>
      <c r="G68" s="175" t="s">
        <v>409</v>
      </c>
      <c r="H68" s="175">
        <v>32</v>
      </c>
      <c r="I68" s="176">
        <v>25</v>
      </c>
    </row>
    <row r="69" spans="1:9">
      <c r="A69" s="386"/>
      <c r="B69" s="341" t="s">
        <v>7</v>
      </c>
      <c r="C69" s="341"/>
      <c r="D69" s="175">
        <v>3271</v>
      </c>
      <c r="E69" s="175">
        <v>3731</v>
      </c>
      <c r="F69" s="175" t="s">
        <v>409</v>
      </c>
      <c r="G69" s="175" t="s">
        <v>409</v>
      </c>
      <c r="H69" s="175" t="s">
        <v>409</v>
      </c>
      <c r="I69" s="176" t="s">
        <v>409</v>
      </c>
    </row>
    <row r="70" spans="1:9">
      <c r="A70" s="386"/>
      <c r="B70" s="341" t="s">
        <v>8</v>
      </c>
      <c r="C70" s="341"/>
      <c r="D70" s="175">
        <v>308</v>
      </c>
      <c r="E70" s="175">
        <v>331</v>
      </c>
      <c r="F70" s="175">
        <v>0</v>
      </c>
      <c r="G70" s="175">
        <v>0</v>
      </c>
      <c r="H70" s="175" t="s">
        <v>409</v>
      </c>
      <c r="I70" s="176" t="s">
        <v>409</v>
      </c>
    </row>
    <row r="71" spans="1:9">
      <c r="A71" s="386"/>
      <c r="B71" s="341" t="s">
        <v>9</v>
      </c>
      <c r="C71" s="341"/>
      <c r="D71" s="175">
        <v>204</v>
      </c>
      <c r="E71" s="175">
        <v>241</v>
      </c>
      <c r="F71" s="175" t="s">
        <v>409</v>
      </c>
      <c r="G71" s="175">
        <v>0</v>
      </c>
      <c r="H71" s="175" t="s">
        <v>409</v>
      </c>
      <c r="I71" s="176" t="s">
        <v>409</v>
      </c>
    </row>
    <row r="72" spans="1:9">
      <c r="A72" s="386"/>
      <c r="B72" s="341" t="s">
        <v>4</v>
      </c>
      <c r="C72" s="341"/>
      <c r="D72" s="175">
        <v>113</v>
      </c>
      <c r="E72" s="175">
        <v>124</v>
      </c>
      <c r="F72" s="175">
        <v>0</v>
      </c>
      <c r="G72" s="175" t="s">
        <v>409</v>
      </c>
      <c r="H72" s="175" t="s">
        <v>409</v>
      </c>
      <c r="I72" s="176">
        <v>0</v>
      </c>
    </row>
    <row r="73" spans="1:9">
      <c r="A73" s="386" t="s">
        <v>13</v>
      </c>
      <c r="B73" s="341" t="s">
        <v>3</v>
      </c>
      <c r="C73" s="341"/>
      <c r="D73" s="175">
        <v>18263</v>
      </c>
      <c r="E73" s="175">
        <v>19408</v>
      </c>
      <c r="F73" s="175">
        <v>498</v>
      </c>
      <c r="G73" s="175">
        <v>423</v>
      </c>
      <c r="H73" s="175">
        <v>62</v>
      </c>
      <c r="I73" s="176">
        <v>54</v>
      </c>
    </row>
    <row r="74" spans="1:9">
      <c r="A74" s="386"/>
      <c r="B74" s="341" t="s">
        <v>123</v>
      </c>
      <c r="C74" s="341"/>
      <c r="D74" s="175">
        <v>6355</v>
      </c>
      <c r="E74" s="175">
        <v>6880</v>
      </c>
      <c r="F74" s="175">
        <v>155</v>
      </c>
      <c r="G74" s="175">
        <v>122</v>
      </c>
      <c r="H74" s="175" t="s">
        <v>409</v>
      </c>
      <c r="I74" s="176">
        <v>11</v>
      </c>
    </row>
    <row r="75" spans="1:9">
      <c r="A75" s="386"/>
      <c r="B75" s="341" t="s">
        <v>122</v>
      </c>
      <c r="C75" s="341"/>
      <c r="D75" s="175">
        <v>3410</v>
      </c>
      <c r="E75" s="175">
        <v>3573</v>
      </c>
      <c r="F75" s="175">
        <v>108</v>
      </c>
      <c r="G75" s="175">
        <v>95</v>
      </c>
      <c r="H75" s="175">
        <v>15</v>
      </c>
      <c r="I75" s="176">
        <v>13</v>
      </c>
    </row>
    <row r="76" spans="1:9">
      <c r="A76" s="386"/>
      <c r="B76" s="341" t="s">
        <v>121</v>
      </c>
      <c r="C76" s="341"/>
      <c r="D76" s="175">
        <v>3734</v>
      </c>
      <c r="E76" s="175">
        <v>4065</v>
      </c>
      <c r="F76" s="175">
        <v>97</v>
      </c>
      <c r="G76" s="175">
        <v>89</v>
      </c>
      <c r="H76" s="175">
        <v>17</v>
      </c>
      <c r="I76" s="176">
        <v>13</v>
      </c>
    </row>
    <row r="77" spans="1:9">
      <c r="A77" s="386"/>
      <c r="B77" s="341" t="s">
        <v>120</v>
      </c>
      <c r="C77" s="341"/>
      <c r="D77" s="175">
        <v>189</v>
      </c>
      <c r="E77" s="175">
        <v>196</v>
      </c>
      <c r="F77" s="175">
        <v>5</v>
      </c>
      <c r="G77" s="175" t="s">
        <v>409</v>
      </c>
      <c r="H77" s="175" t="s">
        <v>409</v>
      </c>
      <c r="I77" s="176" t="s">
        <v>409</v>
      </c>
    </row>
    <row r="78" spans="1:9">
      <c r="A78" s="386"/>
      <c r="B78" s="341" t="s">
        <v>119</v>
      </c>
      <c r="C78" s="341"/>
      <c r="D78" s="175">
        <v>3901</v>
      </c>
      <c r="E78" s="175">
        <v>4021</v>
      </c>
      <c r="F78" s="175">
        <v>114</v>
      </c>
      <c r="G78" s="175">
        <v>102</v>
      </c>
      <c r="H78" s="175">
        <v>15</v>
      </c>
      <c r="I78" s="176">
        <v>11</v>
      </c>
    </row>
    <row r="79" spans="1:9">
      <c r="A79" s="386"/>
      <c r="B79" s="341" t="s">
        <v>6</v>
      </c>
      <c r="C79" s="341"/>
      <c r="D79" s="175">
        <v>9073</v>
      </c>
      <c r="E79" s="175">
        <v>9686</v>
      </c>
      <c r="F79" s="175">
        <v>308</v>
      </c>
      <c r="G79" s="175">
        <v>274</v>
      </c>
      <c r="H79" s="175">
        <v>35</v>
      </c>
      <c r="I79" s="176">
        <v>28</v>
      </c>
    </row>
    <row r="80" spans="1:9">
      <c r="A80" s="386"/>
      <c r="B80" s="341" t="s">
        <v>7</v>
      </c>
      <c r="C80" s="341"/>
      <c r="D80" s="175">
        <v>7304</v>
      </c>
      <c r="E80" s="175">
        <v>7815</v>
      </c>
      <c r="F80" s="175">
        <v>139</v>
      </c>
      <c r="G80" s="175">
        <v>114</v>
      </c>
      <c r="H80" s="175">
        <v>23</v>
      </c>
      <c r="I80" s="176">
        <v>18</v>
      </c>
    </row>
    <row r="81" spans="1:9">
      <c r="A81" s="386"/>
      <c r="B81" s="341" t="s">
        <v>8</v>
      </c>
      <c r="C81" s="341"/>
      <c r="D81" s="175">
        <v>685</v>
      </c>
      <c r="E81" s="175">
        <v>704</v>
      </c>
      <c r="F81" s="175">
        <v>14</v>
      </c>
      <c r="G81" s="175">
        <v>11</v>
      </c>
      <c r="H81" s="175" t="s">
        <v>409</v>
      </c>
      <c r="I81" s="176" t="s">
        <v>409</v>
      </c>
    </row>
    <row r="82" spans="1:9">
      <c r="A82" s="386"/>
      <c r="B82" s="341" t="s">
        <v>9</v>
      </c>
      <c r="C82" s="341"/>
      <c r="D82" s="175">
        <v>527</v>
      </c>
      <c r="E82" s="175">
        <v>530</v>
      </c>
      <c r="F82" s="175">
        <v>18</v>
      </c>
      <c r="G82" s="175">
        <v>12</v>
      </c>
      <c r="H82" s="175" t="s">
        <v>409</v>
      </c>
      <c r="I82" s="176" t="s">
        <v>409</v>
      </c>
    </row>
    <row r="83" spans="1:9">
      <c r="A83" s="386"/>
      <c r="B83" s="341" t="s">
        <v>4</v>
      </c>
      <c r="C83" s="341"/>
      <c r="D83" s="175">
        <v>674</v>
      </c>
      <c r="E83" s="175">
        <v>673</v>
      </c>
      <c r="F83" s="175">
        <v>19</v>
      </c>
      <c r="G83" s="175" t="s">
        <v>409</v>
      </c>
      <c r="H83" s="175">
        <v>0</v>
      </c>
      <c r="I83" s="176" t="s">
        <v>409</v>
      </c>
    </row>
    <row r="84" spans="1:9">
      <c r="A84" s="386" t="s">
        <v>14</v>
      </c>
      <c r="B84" s="341" t="s">
        <v>3</v>
      </c>
      <c r="C84" s="341"/>
      <c r="D84" s="175">
        <v>5954</v>
      </c>
      <c r="E84" s="175">
        <v>6592</v>
      </c>
      <c r="F84" s="175">
        <v>17</v>
      </c>
      <c r="G84" s="175">
        <v>22</v>
      </c>
      <c r="H84" s="175">
        <v>33</v>
      </c>
      <c r="I84" s="176">
        <v>39</v>
      </c>
    </row>
    <row r="85" spans="1:9">
      <c r="A85" s="386"/>
      <c r="B85" s="341" t="s">
        <v>123</v>
      </c>
      <c r="C85" s="341"/>
      <c r="D85" s="175">
        <v>1930</v>
      </c>
      <c r="E85" s="175">
        <v>2155</v>
      </c>
      <c r="F85" s="175" t="s">
        <v>409</v>
      </c>
      <c r="G85" s="175">
        <v>4</v>
      </c>
      <c r="H85" s="175" t="s">
        <v>409</v>
      </c>
      <c r="I85" s="176" t="s">
        <v>409</v>
      </c>
    </row>
    <row r="86" spans="1:9">
      <c r="A86" s="386"/>
      <c r="B86" s="341" t="s">
        <v>122</v>
      </c>
      <c r="C86" s="341"/>
      <c r="D86" s="175">
        <v>1190</v>
      </c>
      <c r="E86" s="175">
        <v>1221</v>
      </c>
      <c r="F86" s="175">
        <v>5</v>
      </c>
      <c r="G86" s="175">
        <v>7</v>
      </c>
      <c r="H86" s="175">
        <v>11</v>
      </c>
      <c r="I86" s="176">
        <v>14</v>
      </c>
    </row>
    <row r="87" spans="1:9">
      <c r="A87" s="386"/>
      <c r="B87" s="341" t="s">
        <v>121</v>
      </c>
      <c r="C87" s="341"/>
      <c r="D87" s="175">
        <v>1337</v>
      </c>
      <c r="E87" s="175">
        <v>1539</v>
      </c>
      <c r="F87" s="175" t="s">
        <v>409</v>
      </c>
      <c r="G87" s="175" t="s">
        <v>409</v>
      </c>
      <c r="H87" s="175" t="s">
        <v>409</v>
      </c>
      <c r="I87" s="176" t="s">
        <v>409</v>
      </c>
    </row>
    <row r="88" spans="1:9">
      <c r="A88" s="386"/>
      <c r="B88" s="341" t="s">
        <v>120</v>
      </c>
      <c r="C88" s="341"/>
      <c r="D88" s="175">
        <v>80</v>
      </c>
      <c r="E88" s="175">
        <v>82</v>
      </c>
      <c r="F88" s="175">
        <v>0</v>
      </c>
      <c r="G88" s="175">
        <v>0</v>
      </c>
      <c r="H88" s="175">
        <v>0</v>
      </c>
      <c r="I88" s="176">
        <v>0</v>
      </c>
    </row>
    <row r="89" spans="1:9">
      <c r="A89" s="386"/>
      <c r="B89" s="341" t="s">
        <v>119</v>
      </c>
      <c r="C89" s="341"/>
      <c r="D89" s="175">
        <v>1362</v>
      </c>
      <c r="E89" s="175">
        <v>1438</v>
      </c>
      <c r="F89" s="175">
        <v>5</v>
      </c>
      <c r="G89" s="175">
        <v>8</v>
      </c>
      <c r="H89" s="175">
        <v>12</v>
      </c>
      <c r="I89" s="176">
        <v>12</v>
      </c>
    </row>
    <row r="90" spans="1:9">
      <c r="A90" s="386"/>
      <c r="B90" s="341" t="s">
        <v>6</v>
      </c>
      <c r="C90" s="341"/>
      <c r="D90" s="175">
        <v>2915</v>
      </c>
      <c r="E90" s="175">
        <v>3139</v>
      </c>
      <c r="F90" s="175">
        <v>13</v>
      </c>
      <c r="G90" s="175">
        <v>16</v>
      </c>
      <c r="H90" s="175">
        <v>24</v>
      </c>
      <c r="I90" s="176">
        <v>28</v>
      </c>
    </row>
    <row r="91" spans="1:9">
      <c r="A91" s="386"/>
      <c r="B91" s="341" t="s">
        <v>7</v>
      </c>
      <c r="C91" s="341"/>
      <c r="D91" s="175">
        <v>2530</v>
      </c>
      <c r="E91" s="175">
        <v>2776</v>
      </c>
      <c r="F91" s="175" t="s">
        <v>409</v>
      </c>
      <c r="G91" s="175">
        <v>5</v>
      </c>
      <c r="H91" s="175" t="s">
        <v>409</v>
      </c>
      <c r="I91" s="176" t="s">
        <v>409</v>
      </c>
    </row>
    <row r="92" spans="1:9">
      <c r="A92" s="386"/>
      <c r="B92" s="341" t="s">
        <v>8</v>
      </c>
      <c r="C92" s="341"/>
      <c r="D92" s="175">
        <v>238</v>
      </c>
      <c r="E92" s="175">
        <v>282</v>
      </c>
      <c r="F92" s="175">
        <v>0</v>
      </c>
      <c r="G92" s="175">
        <v>0</v>
      </c>
      <c r="H92" s="175" t="s">
        <v>409</v>
      </c>
      <c r="I92" s="176" t="s">
        <v>409</v>
      </c>
    </row>
    <row r="93" spans="1:9">
      <c r="A93" s="386"/>
      <c r="B93" s="341" t="s">
        <v>9</v>
      </c>
      <c r="C93" s="341"/>
      <c r="D93" s="175">
        <v>216</v>
      </c>
      <c r="E93" s="175">
        <v>238</v>
      </c>
      <c r="F93" s="175" t="s">
        <v>409</v>
      </c>
      <c r="G93" s="175">
        <v>0</v>
      </c>
      <c r="H93" s="175">
        <v>0</v>
      </c>
      <c r="I93" s="176" t="s">
        <v>409</v>
      </c>
    </row>
    <row r="94" spans="1:9">
      <c r="A94" s="386"/>
      <c r="B94" s="341" t="s">
        <v>4</v>
      </c>
      <c r="C94" s="341"/>
      <c r="D94" s="175">
        <v>55</v>
      </c>
      <c r="E94" s="175">
        <v>157</v>
      </c>
      <c r="F94" s="175">
        <v>0</v>
      </c>
      <c r="G94" s="175" t="s">
        <v>409</v>
      </c>
      <c r="H94" s="175">
        <v>0</v>
      </c>
      <c r="I94" s="176">
        <v>0</v>
      </c>
    </row>
    <row r="95" spans="1:9">
      <c r="A95" s="386" t="s">
        <v>15</v>
      </c>
      <c r="B95" s="341" t="s">
        <v>3</v>
      </c>
      <c r="C95" s="341"/>
      <c r="D95" s="175">
        <v>5164</v>
      </c>
      <c r="E95" s="175">
        <v>6137</v>
      </c>
      <c r="F95" s="175">
        <v>9</v>
      </c>
      <c r="G95" s="175">
        <v>13</v>
      </c>
      <c r="H95" s="175">
        <v>35</v>
      </c>
      <c r="I95" s="176">
        <v>30</v>
      </c>
    </row>
    <row r="96" spans="1:9">
      <c r="A96" s="386"/>
      <c r="B96" s="341" t="s">
        <v>123</v>
      </c>
      <c r="C96" s="341"/>
      <c r="D96" s="175">
        <v>1588</v>
      </c>
      <c r="E96" s="175">
        <v>1832</v>
      </c>
      <c r="F96" s="175" t="s">
        <v>409</v>
      </c>
      <c r="G96" s="175">
        <v>4</v>
      </c>
      <c r="H96" s="175">
        <v>9</v>
      </c>
      <c r="I96" s="176">
        <v>6</v>
      </c>
    </row>
    <row r="97" spans="1:9">
      <c r="A97" s="386"/>
      <c r="B97" s="341" t="s">
        <v>122</v>
      </c>
      <c r="C97" s="341"/>
      <c r="D97" s="175">
        <v>1007</v>
      </c>
      <c r="E97" s="175">
        <v>1185</v>
      </c>
      <c r="F97" s="175">
        <v>3</v>
      </c>
      <c r="G97" s="175">
        <v>6</v>
      </c>
      <c r="H97" s="175">
        <v>6</v>
      </c>
      <c r="I97" s="176">
        <v>9</v>
      </c>
    </row>
    <row r="98" spans="1:9">
      <c r="A98" s="386"/>
      <c r="B98" s="341" t="s">
        <v>121</v>
      </c>
      <c r="C98" s="341"/>
      <c r="D98" s="175">
        <v>1174</v>
      </c>
      <c r="E98" s="175">
        <v>1406</v>
      </c>
      <c r="F98" s="175">
        <v>0</v>
      </c>
      <c r="G98" s="175">
        <v>0</v>
      </c>
      <c r="H98" s="175">
        <v>4</v>
      </c>
      <c r="I98" s="176">
        <v>5</v>
      </c>
    </row>
    <row r="99" spans="1:9">
      <c r="A99" s="386"/>
      <c r="B99" s="341" t="s">
        <v>120</v>
      </c>
      <c r="C99" s="341"/>
      <c r="D99" s="175">
        <v>47</v>
      </c>
      <c r="E99" s="175">
        <v>55</v>
      </c>
      <c r="F99" s="175" t="s">
        <v>409</v>
      </c>
      <c r="G99" s="175">
        <v>0</v>
      </c>
      <c r="H99" s="175">
        <v>0</v>
      </c>
      <c r="I99" s="176">
        <v>0</v>
      </c>
    </row>
    <row r="100" spans="1:9">
      <c r="A100" s="386"/>
      <c r="B100" s="341" t="s">
        <v>119</v>
      </c>
      <c r="C100" s="341"/>
      <c r="D100" s="175">
        <v>1263</v>
      </c>
      <c r="E100" s="175">
        <v>1589</v>
      </c>
      <c r="F100" s="175">
        <v>3</v>
      </c>
      <c r="G100" s="175">
        <v>3</v>
      </c>
      <c r="H100" s="175">
        <v>14</v>
      </c>
      <c r="I100" s="176">
        <v>10</v>
      </c>
    </row>
    <row r="101" spans="1:9">
      <c r="A101" s="386"/>
      <c r="B101" s="341" t="s">
        <v>6</v>
      </c>
      <c r="C101" s="341"/>
      <c r="D101" s="175">
        <v>2652</v>
      </c>
      <c r="E101" s="175">
        <v>3035</v>
      </c>
      <c r="F101" s="175" t="s">
        <v>409</v>
      </c>
      <c r="G101" s="175">
        <v>7</v>
      </c>
      <c r="H101" s="175">
        <v>24</v>
      </c>
      <c r="I101" s="176">
        <v>22</v>
      </c>
    </row>
    <row r="102" spans="1:9">
      <c r="A102" s="386"/>
      <c r="B102" s="341" t="s">
        <v>7</v>
      </c>
      <c r="C102" s="341"/>
      <c r="D102" s="175">
        <v>2074</v>
      </c>
      <c r="E102" s="175">
        <v>2620</v>
      </c>
      <c r="F102" s="175" t="s">
        <v>409</v>
      </c>
      <c r="G102" s="175" t="s">
        <v>409</v>
      </c>
      <c r="H102" s="175">
        <v>9</v>
      </c>
      <c r="I102" s="176" t="s">
        <v>409</v>
      </c>
    </row>
    <row r="103" spans="1:9">
      <c r="A103" s="386"/>
      <c r="B103" s="341" t="s">
        <v>8</v>
      </c>
      <c r="C103" s="341"/>
      <c r="D103" s="175">
        <v>201</v>
      </c>
      <c r="E103" s="175">
        <v>252</v>
      </c>
      <c r="F103" s="175" t="s">
        <v>409</v>
      </c>
      <c r="G103" s="175" t="s">
        <v>409</v>
      </c>
      <c r="H103" s="175">
        <v>0</v>
      </c>
      <c r="I103" s="176" t="s">
        <v>409</v>
      </c>
    </row>
    <row r="104" spans="1:9">
      <c r="A104" s="386"/>
      <c r="B104" s="341" t="s">
        <v>9</v>
      </c>
      <c r="C104" s="341"/>
      <c r="D104" s="175">
        <v>152</v>
      </c>
      <c r="E104" s="175">
        <v>160</v>
      </c>
      <c r="F104" s="175">
        <v>0</v>
      </c>
      <c r="G104" s="175" t="s">
        <v>409</v>
      </c>
      <c r="H104" s="175">
        <v>0</v>
      </c>
      <c r="I104" s="176" t="s">
        <v>409</v>
      </c>
    </row>
    <row r="105" spans="1:9">
      <c r="A105" s="386"/>
      <c r="B105" s="341" t="s">
        <v>4</v>
      </c>
      <c r="C105" s="341"/>
      <c r="D105" s="175">
        <v>85</v>
      </c>
      <c r="E105" s="175">
        <v>70</v>
      </c>
      <c r="F105" s="175">
        <v>0</v>
      </c>
      <c r="G105" s="175">
        <v>0</v>
      </c>
      <c r="H105" s="175" t="s">
        <v>409</v>
      </c>
      <c r="I105" s="176">
        <v>0</v>
      </c>
    </row>
    <row r="106" spans="1:9">
      <c r="A106" s="386" t="s">
        <v>16</v>
      </c>
      <c r="B106" s="341" t="s">
        <v>3</v>
      </c>
      <c r="C106" s="341"/>
      <c r="D106" s="175">
        <v>7818</v>
      </c>
      <c r="E106" s="175">
        <v>8773</v>
      </c>
      <c r="F106" s="175">
        <v>17</v>
      </c>
      <c r="G106" s="175">
        <v>18</v>
      </c>
      <c r="H106" s="175">
        <v>25</v>
      </c>
      <c r="I106" s="176">
        <v>25</v>
      </c>
    </row>
    <row r="107" spans="1:9">
      <c r="A107" s="386"/>
      <c r="B107" s="341" t="s">
        <v>123</v>
      </c>
      <c r="C107" s="341"/>
      <c r="D107" s="175">
        <v>2446</v>
      </c>
      <c r="E107" s="175">
        <v>2834</v>
      </c>
      <c r="F107" s="175">
        <v>3</v>
      </c>
      <c r="G107" s="175" t="s">
        <v>409</v>
      </c>
      <c r="H107" s="175">
        <v>7</v>
      </c>
      <c r="I107" s="176">
        <v>5</v>
      </c>
    </row>
    <row r="108" spans="1:9">
      <c r="A108" s="386"/>
      <c r="B108" s="341" t="s">
        <v>122</v>
      </c>
      <c r="C108" s="341"/>
      <c r="D108" s="175">
        <v>1383</v>
      </c>
      <c r="E108" s="175">
        <v>1484</v>
      </c>
      <c r="F108" s="175">
        <v>3</v>
      </c>
      <c r="G108" s="175">
        <v>5</v>
      </c>
      <c r="H108" s="175">
        <v>5</v>
      </c>
      <c r="I108" s="176">
        <v>8</v>
      </c>
    </row>
    <row r="109" spans="1:9">
      <c r="A109" s="386"/>
      <c r="B109" s="341" t="s">
        <v>121</v>
      </c>
      <c r="C109" s="341"/>
      <c r="D109" s="175">
        <v>1825</v>
      </c>
      <c r="E109" s="175">
        <v>2020</v>
      </c>
      <c r="F109" s="175">
        <v>3</v>
      </c>
      <c r="G109" s="175">
        <v>0</v>
      </c>
      <c r="H109" s="175">
        <v>4</v>
      </c>
      <c r="I109" s="176">
        <v>3</v>
      </c>
    </row>
    <row r="110" spans="1:9">
      <c r="A110" s="386"/>
      <c r="B110" s="341" t="s">
        <v>120</v>
      </c>
      <c r="C110" s="341"/>
      <c r="D110" s="175">
        <v>105</v>
      </c>
      <c r="E110" s="175">
        <v>125</v>
      </c>
      <c r="F110" s="175">
        <v>0</v>
      </c>
      <c r="G110" s="175" t="s">
        <v>409</v>
      </c>
      <c r="H110" s="175">
        <v>0</v>
      </c>
      <c r="I110" s="176">
        <v>0</v>
      </c>
    </row>
    <row r="111" spans="1:9">
      <c r="A111" s="386"/>
      <c r="B111" s="341" t="s">
        <v>119</v>
      </c>
      <c r="C111" s="341"/>
      <c r="D111" s="175">
        <v>1912</v>
      </c>
      <c r="E111" s="175">
        <v>2124</v>
      </c>
      <c r="F111" s="175">
        <v>8</v>
      </c>
      <c r="G111" s="175">
        <v>8</v>
      </c>
      <c r="H111" s="175">
        <v>9</v>
      </c>
      <c r="I111" s="176">
        <v>9</v>
      </c>
    </row>
    <row r="112" spans="1:9">
      <c r="A112" s="386"/>
      <c r="B112" s="341" t="s">
        <v>6</v>
      </c>
      <c r="C112" s="341"/>
      <c r="D112" s="175">
        <v>3876</v>
      </c>
      <c r="E112" s="175">
        <v>4209</v>
      </c>
      <c r="F112" s="175">
        <v>7</v>
      </c>
      <c r="G112" s="175">
        <v>7</v>
      </c>
      <c r="H112" s="175">
        <v>20</v>
      </c>
      <c r="I112" s="176">
        <v>17</v>
      </c>
    </row>
    <row r="113" spans="1:9">
      <c r="A113" s="386"/>
      <c r="B113" s="341" t="s">
        <v>7</v>
      </c>
      <c r="C113" s="341"/>
      <c r="D113" s="175">
        <v>3264</v>
      </c>
      <c r="E113" s="175">
        <v>3744</v>
      </c>
      <c r="F113" s="175">
        <v>10</v>
      </c>
      <c r="G113" s="175">
        <v>8</v>
      </c>
      <c r="H113" s="175" t="s">
        <v>409</v>
      </c>
      <c r="I113" s="176" t="s">
        <v>409</v>
      </c>
    </row>
    <row r="114" spans="1:9">
      <c r="A114" s="386"/>
      <c r="B114" s="341" t="s">
        <v>8</v>
      </c>
      <c r="C114" s="341"/>
      <c r="D114" s="175">
        <v>278</v>
      </c>
      <c r="E114" s="175">
        <v>312</v>
      </c>
      <c r="F114" s="175">
        <v>0</v>
      </c>
      <c r="G114" s="175">
        <v>0</v>
      </c>
      <c r="H114" s="175" t="s">
        <v>409</v>
      </c>
      <c r="I114" s="176">
        <v>0</v>
      </c>
    </row>
    <row r="115" spans="1:9">
      <c r="A115" s="386"/>
      <c r="B115" s="341" t="s">
        <v>9</v>
      </c>
      <c r="C115" s="341"/>
      <c r="D115" s="175">
        <v>253</v>
      </c>
      <c r="E115" s="175">
        <v>322</v>
      </c>
      <c r="F115" s="175">
        <v>0</v>
      </c>
      <c r="G115" s="175" t="s">
        <v>409</v>
      </c>
      <c r="H115" s="175">
        <v>0</v>
      </c>
      <c r="I115" s="176" t="s">
        <v>409</v>
      </c>
    </row>
    <row r="116" spans="1:9">
      <c r="A116" s="386"/>
      <c r="B116" s="341" t="s">
        <v>4</v>
      </c>
      <c r="C116" s="341"/>
      <c r="D116" s="175">
        <v>147</v>
      </c>
      <c r="E116" s="175">
        <v>186</v>
      </c>
      <c r="F116" s="175">
        <v>0</v>
      </c>
      <c r="G116" s="175" t="s">
        <v>409</v>
      </c>
      <c r="H116" s="175">
        <v>0</v>
      </c>
      <c r="I116" s="176">
        <v>0</v>
      </c>
    </row>
    <row r="117" spans="1:9">
      <c r="A117" s="386" t="s">
        <v>400</v>
      </c>
      <c r="B117" s="341" t="s">
        <v>3</v>
      </c>
      <c r="C117" s="341"/>
      <c r="D117" s="175">
        <v>8939</v>
      </c>
      <c r="E117" s="175">
        <v>9024</v>
      </c>
      <c r="F117" s="175">
        <v>22</v>
      </c>
      <c r="G117" s="175">
        <v>15</v>
      </c>
      <c r="H117" s="175">
        <v>48</v>
      </c>
      <c r="I117" s="176">
        <v>45</v>
      </c>
    </row>
    <row r="118" spans="1:9">
      <c r="A118" s="386"/>
      <c r="B118" s="341" t="s">
        <v>123</v>
      </c>
      <c r="C118" s="341"/>
      <c r="D118" s="175">
        <v>2554</v>
      </c>
      <c r="E118" s="175">
        <v>2512</v>
      </c>
      <c r="F118" s="175">
        <v>8</v>
      </c>
      <c r="G118" s="175">
        <v>5</v>
      </c>
      <c r="H118" s="175">
        <v>8</v>
      </c>
      <c r="I118" s="176">
        <v>8</v>
      </c>
    </row>
    <row r="119" spans="1:9">
      <c r="A119" s="386"/>
      <c r="B119" s="341" t="s">
        <v>122</v>
      </c>
      <c r="C119" s="341"/>
      <c r="D119" s="175">
        <v>1812</v>
      </c>
      <c r="E119" s="175">
        <v>1811</v>
      </c>
      <c r="F119" s="175">
        <v>7</v>
      </c>
      <c r="G119" s="175">
        <v>5</v>
      </c>
      <c r="H119" s="175">
        <v>11</v>
      </c>
      <c r="I119" s="176">
        <v>14</v>
      </c>
    </row>
    <row r="120" spans="1:9">
      <c r="A120" s="386"/>
      <c r="B120" s="341" t="s">
        <v>121</v>
      </c>
      <c r="C120" s="341"/>
      <c r="D120" s="175">
        <v>2299</v>
      </c>
      <c r="E120" s="175">
        <v>2417</v>
      </c>
      <c r="F120" s="175">
        <v>3</v>
      </c>
      <c r="G120" s="175" t="s">
        <v>409</v>
      </c>
      <c r="H120" s="175">
        <v>6</v>
      </c>
      <c r="I120" s="176">
        <v>5</v>
      </c>
    </row>
    <row r="121" spans="1:9">
      <c r="A121" s="386"/>
      <c r="B121" s="341" t="s">
        <v>120</v>
      </c>
      <c r="C121" s="341"/>
      <c r="D121" s="175">
        <v>131</v>
      </c>
      <c r="E121" s="175">
        <v>160</v>
      </c>
      <c r="F121" s="175">
        <v>0</v>
      </c>
      <c r="G121" s="175" t="s">
        <v>409</v>
      </c>
      <c r="H121" s="175">
        <v>0</v>
      </c>
      <c r="I121" s="176">
        <v>0</v>
      </c>
    </row>
    <row r="122" spans="1:9">
      <c r="A122" s="386"/>
      <c r="B122" s="341" t="s">
        <v>119</v>
      </c>
      <c r="C122" s="341"/>
      <c r="D122" s="175">
        <v>2086</v>
      </c>
      <c r="E122" s="175">
        <v>2066</v>
      </c>
      <c r="F122" s="175">
        <v>4</v>
      </c>
      <c r="G122" s="175" t="s">
        <v>409</v>
      </c>
      <c r="H122" s="175">
        <v>22</v>
      </c>
      <c r="I122" s="176">
        <v>18</v>
      </c>
    </row>
    <row r="123" spans="1:9">
      <c r="A123" s="386"/>
      <c r="B123" s="341" t="s">
        <v>6</v>
      </c>
      <c r="C123" s="341"/>
      <c r="D123" s="175">
        <v>4906</v>
      </c>
      <c r="E123" s="175">
        <v>4742</v>
      </c>
      <c r="F123" s="175">
        <v>17</v>
      </c>
      <c r="G123" s="175">
        <v>9</v>
      </c>
      <c r="H123" s="175">
        <v>33</v>
      </c>
      <c r="I123" s="176">
        <v>35</v>
      </c>
    </row>
    <row r="124" spans="1:9">
      <c r="A124" s="386"/>
      <c r="B124" s="341" t="s">
        <v>7</v>
      </c>
      <c r="C124" s="341"/>
      <c r="D124" s="175">
        <v>3132</v>
      </c>
      <c r="E124" s="175">
        <v>3358</v>
      </c>
      <c r="F124" s="175">
        <v>5</v>
      </c>
      <c r="G124" s="175" t="s">
        <v>409</v>
      </c>
      <c r="H124" s="175" t="s">
        <v>409</v>
      </c>
      <c r="I124" s="176" t="s">
        <v>409</v>
      </c>
    </row>
    <row r="125" spans="1:9">
      <c r="A125" s="386"/>
      <c r="B125" s="341" t="s">
        <v>8</v>
      </c>
      <c r="C125" s="341"/>
      <c r="D125" s="175">
        <v>432</v>
      </c>
      <c r="E125" s="175">
        <v>427</v>
      </c>
      <c r="F125" s="175">
        <v>0</v>
      </c>
      <c r="G125" s="175">
        <v>0</v>
      </c>
      <c r="H125" s="175" t="s">
        <v>409</v>
      </c>
      <c r="I125" s="176" t="s">
        <v>409</v>
      </c>
    </row>
    <row r="126" spans="1:9">
      <c r="A126" s="386"/>
      <c r="B126" s="341" t="s">
        <v>9</v>
      </c>
      <c r="C126" s="341"/>
      <c r="D126" s="175">
        <v>412</v>
      </c>
      <c r="E126" s="175">
        <v>439</v>
      </c>
      <c r="F126" s="175">
        <v>0</v>
      </c>
      <c r="G126" s="175" t="s">
        <v>409</v>
      </c>
      <c r="H126" s="175" t="s">
        <v>409</v>
      </c>
      <c r="I126" s="176">
        <v>0</v>
      </c>
    </row>
    <row r="127" spans="1:9">
      <c r="A127" s="386"/>
      <c r="B127" s="341" t="s">
        <v>4</v>
      </c>
      <c r="C127" s="341"/>
      <c r="D127" s="175">
        <v>57</v>
      </c>
      <c r="E127" s="175">
        <v>58</v>
      </c>
      <c r="F127" s="175">
        <v>0</v>
      </c>
      <c r="G127" s="175">
        <v>0</v>
      </c>
      <c r="H127" s="175" t="s">
        <v>409</v>
      </c>
      <c r="I127" s="176">
        <v>0</v>
      </c>
    </row>
    <row r="128" spans="1:9">
      <c r="A128" s="386" t="s">
        <v>401</v>
      </c>
      <c r="B128" s="341" t="s">
        <v>3</v>
      </c>
      <c r="C128" s="341"/>
      <c r="D128" s="175">
        <v>17132</v>
      </c>
      <c r="E128" s="175">
        <v>18292</v>
      </c>
      <c r="F128" s="175">
        <v>73</v>
      </c>
      <c r="G128" s="175">
        <v>66</v>
      </c>
      <c r="H128" s="175">
        <v>85</v>
      </c>
      <c r="I128" s="176">
        <v>69</v>
      </c>
    </row>
    <row r="129" spans="1:9">
      <c r="A129" s="386"/>
      <c r="B129" s="341" t="s">
        <v>123</v>
      </c>
      <c r="C129" s="341"/>
      <c r="D129" s="175">
        <v>4377</v>
      </c>
      <c r="E129" s="175">
        <v>4760</v>
      </c>
      <c r="F129" s="175">
        <v>15</v>
      </c>
      <c r="G129" s="175">
        <v>9</v>
      </c>
      <c r="H129" s="175">
        <v>10</v>
      </c>
      <c r="I129" s="176" t="s">
        <v>409</v>
      </c>
    </row>
    <row r="130" spans="1:9">
      <c r="A130" s="386"/>
      <c r="B130" s="341" t="s">
        <v>122</v>
      </c>
      <c r="C130" s="341"/>
      <c r="D130" s="175">
        <v>4333</v>
      </c>
      <c r="E130" s="175">
        <v>4522</v>
      </c>
      <c r="F130" s="175">
        <v>21</v>
      </c>
      <c r="G130" s="175">
        <v>15</v>
      </c>
      <c r="H130" s="175">
        <v>27</v>
      </c>
      <c r="I130" s="176">
        <v>26</v>
      </c>
    </row>
    <row r="131" spans="1:9">
      <c r="A131" s="386"/>
      <c r="B131" s="341" t="s">
        <v>121</v>
      </c>
      <c r="C131" s="341"/>
      <c r="D131" s="175">
        <v>4359</v>
      </c>
      <c r="E131" s="175">
        <v>4811</v>
      </c>
      <c r="F131" s="175">
        <v>21</v>
      </c>
      <c r="G131" s="175">
        <v>24</v>
      </c>
      <c r="H131" s="175">
        <v>12</v>
      </c>
      <c r="I131" s="176">
        <v>7</v>
      </c>
    </row>
    <row r="132" spans="1:9">
      <c r="A132" s="386"/>
      <c r="B132" s="341" t="s">
        <v>120</v>
      </c>
      <c r="C132" s="341"/>
      <c r="D132" s="175">
        <v>680</v>
      </c>
      <c r="E132" s="175">
        <v>761</v>
      </c>
      <c r="F132" s="175" t="s">
        <v>409</v>
      </c>
      <c r="G132" s="175">
        <v>8</v>
      </c>
      <c r="H132" s="175" t="s">
        <v>409</v>
      </c>
      <c r="I132" s="176" t="s">
        <v>409</v>
      </c>
    </row>
    <row r="133" spans="1:9">
      <c r="A133" s="386"/>
      <c r="B133" s="341" t="s">
        <v>119</v>
      </c>
      <c r="C133" s="341"/>
      <c r="D133" s="175">
        <v>3104</v>
      </c>
      <c r="E133" s="175">
        <v>3163</v>
      </c>
      <c r="F133" s="175" t="s">
        <v>409</v>
      </c>
      <c r="G133" s="175">
        <v>9</v>
      </c>
      <c r="H133" s="175">
        <v>33</v>
      </c>
      <c r="I133" s="176">
        <v>28</v>
      </c>
    </row>
    <row r="134" spans="1:9">
      <c r="A134" s="386"/>
      <c r="B134" s="341" t="s">
        <v>6</v>
      </c>
      <c r="C134" s="341"/>
      <c r="D134" s="175">
        <v>7923</v>
      </c>
      <c r="E134" s="175">
        <v>8063</v>
      </c>
      <c r="F134" s="175">
        <v>28</v>
      </c>
      <c r="G134" s="175">
        <v>24</v>
      </c>
      <c r="H134" s="175">
        <v>55</v>
      </c>
      <c r="I134" s="176">
        <v>44</v>
      </c>
    </row>
    <row r="135" spans="1:9">
      <c r="A135" s="386"/>
      <c r="B135" s="341" t="s">
        <v>7</v>
      </c>
      <c r="C135" s="341"/>
      <c r="D135" s="175">
        <v>6043</v>
      </c>
      <c r="E135" s="175">
        <v>6839</v>
      </c>
      <c r="F135" s="175">
        <v>28</v>
      </c>
      <c r="G135" s="175">
        <v>17</v>
      </c>
      <c r="H135" s="175">
        <v>21</v>
      </c>
      <c r="I135" s="176">
        <v>19</v>
      </c>
    </row>
    <row r="136" spans="1:9">
      <c r="A136" s="386"/>
      <c r="B136" s="341" t="s">
        <v>8</v>
      </c>
      <c r="C136" s="341"/>
      <c r="D136" s="175">
        <v>1062</v>
      </c>
      <c r="E136" s="175">
        <v>1130</v>
      </c>
      <c r="F136" s="175">
        <v>6</v>
      </c>
      <c r="G136" s="175">
        <v>4</v>
      </c>
      <c r="H136" s="175">
        <v>3</v>
      </c>
      <c r="I136" s="176" t="s">
        <v>409</v>
      </c>
    </row>
    <row r="137" spans="1:9">
      <c r="A137" s="386"/>
      <c r="B137" s="341" t="s">
        <v>9</v>
      </c>
      <c r="C137" s="341"/>
      <c r="D137" s="175">
        <v>1825</v>
      </c>
      <c r="E137" s="175">
        <v>1985</v>
      </c>
      <c r="F137" s="175">
        <v>11</v>
      </c>
      <c r="G137" s="175">
        <v>20</v>
      </c>
      <c r="H137" s="175">
        <v>5</v>
      </c>
      <c r="I137" s="176" t="s">
        <v>409</v>
      </c>
    </row>
    <row r="138" spans="1:9">
      <c r="A138" s="386"/>
      <c r="B138" s="341" t="s">
        <v>4</v>
      </c>
      <c r="C138" s="341"/>
      <c r="D138" s="175">
        <v>279</v>
      </c>
      <c r="E138" s="175">
        <v>275</v>
      </c>
      <c r="F138" s="175">
        <v>0</v>
      </c>
      <c r="G138" s="175" t="s">
        <v>409</v>
      </c>
      <c r="H138" s="175" t="s">
        <v>409</v>
      </c>
      <c r="I138" s="176">
        <v>0</v>
      </c>
    </row>
    <row r="139" spans="1:9">
      <c r="A139" s="386" t="s">
        <v>402</v>
      </c>
      <c r="B139" s="341" t="s">
        <v>3</v>
      </c>
      <c r="C139" s="341"/>
      <c r="D139" s="175">
        <v>19558</v>
      </c>
      <c r="E139" s="175">
        <v>22141</v>
      </c>
      <c r="F139" s="175">
        <v>101</v>
      </c>
      <c r="G139" s="175">
        <v>119</v>
      </c>
      <c r="H139" s="175">
        <v>22</v>
      </c>
      <c r="I139" s="176">
        <v>25</v>
      </c>
    </row>
    <row r="140" spans="1:9">
      <c r="A140" s="386"/>
      <c r="B140" s="341" t="s">
        <v>123</v>
      </c>
      <c r="C140" s="341"/>
      <c r="D140" s="175">
        <v>3954</v>
      </c>
      <c r="E140" s="175">
        <v>4623</v>
      </c>
      <c r="F140" s="175">
        <v>19</v>
      </c>
      <c r="G140" s="175">
        <v>21</v>
      </c>
      <c r="H140" s="175">
        <v>5</v>
      </c>
      <c r="I140" s="176" t="s">
        <v>409</v>
      </c>
    </row>
    <row r="141" spans="1:9">
      <c r="A141" s="386"/>
      <c r="B141" s="341" t="s">
        <v>122</v>
      </c>
      <c r="C141" s="341"/>
      <c r="D141" s="175">
        <v>4826</v>
      </c>
      <c r="E141" s="175">
        <v>5381</v>
      </c>
      <c r="F141" s="175">
        <v>30</v>
      </c>
      <c r="G141" s="175">
        <v>40</v>
      </c>
      <c r="H141" s="175">
        <v>8</v>
      </c>
      <c r="I141" s="176">
        <v>5</v>
      </c>
    </row>
    <row r="142" spans="1:9">
      <c r="A142" s="386"/>
      <c r="B142" s="341" t="s">
        <v>121</v>
      </c>
      <c r="C142" s="341"/>
      <c r="D142" s="175">
        <v>4941</v>
      </c>
      <c r="E142" s="175">
        <v>5494</v>
      </c>
      <c r="F142" s="175">
        <v>16</v>
      </c>
      <c r="G142" s="175">
        <v>20</v>
      </c>
      <c r="H142" s="175">
        <v>4</v>
      </c>
      <c r="I142" s="176" t="s">
        <v>409</v>
      </c>
    </row>
    <row r="143" spans="1:9">
      <c r="A143" s="386"/>
      <c r="B143" s="341" t="s">
        <v>120</v>
      </c>
      <c r="C143" s="341"/>
      <c r="D143" s="175">
        <v>480</v>
      </c>
      <c r="E143" s="175">
        <v>590</v>
      </c>
      <c r="F143" s="175">
        <v>4</v>
      </c>
      <c r="G143" s="175">
        <v>3</v>
      </c>
      <c r="H143" s="175">
        <v>0</v>
      </c>
      <c r="I143" s="176">
        <v>0</v>
      </c>
    </row>
    <row r="144" spans="1:9">
      <c r="A144" s="386"/>
      <c r="B144" s="341" t="s">
        <v>119</v>
      </c>
      <c r="C144" s="341"/>
      <c r="D144" s="175">
        <v>4973</v>
      </c>
      <c r="E144" s="175">
        <v>5531</v>
      </c>
      <c r="F144" s="175">
        <v>31</v>
      </c>
      <c r="G144" s="175">
        <v>34</v>
      </c>
      <c r="H144" s="175">
        <v>5</v>
      </c>
      <c r="I144" s="176">
        <v>16</v>
      </c>
    </row>
    <row r="145" spans="1:9">
      <c r="A145" s="386"/>
      <c r="B145" s="341" t="s">
        <v>6</v>
      </c>
      <c r="C145" s="341"/>
      <c r="D145" s="175">
        <v>9024</v>
      </c>
      <c r="E145" s="175">
        <v>10088</v>
      </c>
      <c r="F145" s="175">
        <v>58</v>
      </c>
      <c r="G145" s="175">
        <v>54</v>
      </c>
      <c r="H145" s="175">
        <v>9</v>
      </c>
      <c r="I145" s="176">
        <v>15</v>
      </c>
    </row>
    <row r="146" spans="1:9">
      <c r="A146" s="386"/>
      <c r="B146" s="341" t="s">
        <v>7</v>
      </c>
      <c r="C146" s="341"/>
      <c r="D146" s="175">
        <v>6929</v>
      </c>
      <c r="E146" s="175">
        <v>8006</v>
      </c>
      <c r="F146" s="175">
        <v>30</v>
      </c>
      <c r="G146" s="175">
        <v>41</v>
      </c>
      <c r="H146" s="175">
        <v>9</v>
      </c>
      <c r="I146" s="176" t="s">
        <v>409</v>
      </c>
    </row>
    <row r="147" spans="1:9">
      <c r="A147" s="386"/>
      <c r="B147" s="341" t="s">
        <v>8</v>
      </c>
      <c r="C147" s="341"/>
      <c r="D147" s="175">
        <v>1215</v>
      </c>
      <c r="E147" s="175">
        <v>1275</v>
      </c>
      <c r="F147" s="175" t="s">
        <v>409</v>
      </c>
      <c r="G147" s="175">
        <v>6</v>
      </c>
      <c r="H147" s="175" t="s">
        <v>409</v>
      </c>
      <c r="I147" s="176" t="s">
        <v>409</v>
      </c>
    </row>
    <row r="148" spans="1:9">
      <c r="A148" s="386"/>
      <c r="B148" s="341" t="s">
        <v>9</v>
      </c>
      <c r="C148" s="341"/>
      <c r="D148" s="175">
        <v>2006</v>
      </c>
      <c r="E148" s="175">
        <v>2250</v>
      </c>
      <c r="F148" s="175" t="s">
        <v>409</v>
      </c>
      <c r="G148" s="175">
        <v>17</v>
      </c>
      <c r="H148" s="175" t="s">
        <v>409</v>
      </c>
      <c r="I148" s="176">
        <v>0</v>
      </c>
    </row>
    <row r="149" spans="1:9">
      <c r="A149" s="386"/>
      <c r="B149" s="341" t="s">
        <v>4</v>
      </c>
      <c r="C149" s="341"/>
      <c r="D149" s="175">
        <v>384</v>
      </c>
      <c r="E149" s="175">
        <v>522</v>
      </c>
      <c r="F149" s="175" t="s">
        <v>409</v>
      </c>
      <c r="G149" s="175" t="s">
        <v>409</v>
      </c>
      <c r="H149" s="175">
        <v>0</v>
      </c>
      <c r="I149" s="176">
        <v>0</v>
      </c>
    </row>
    <row r="150" spans="1:9">
      <c r="A150" s="386" t="s">
        <v>403</v>
      </c>
      <c r="B150" s="341" t="s">
        <v>3</v>
      </c>
      <c r="C150" s="341"/>
      <c r="D150" s="175">
        <v>13947</v>
      </c>
      <c r="E150" s="175">
        <v>15177</v>
      </c>
      <c r="F150" s="175">
        <v>33</v>
      </c>
      <c r="G150" s="175">
        <v>22</v>
      </c>
      <c r="H150" s="175">
        <v>9</v>
      </c>
      <c r="I150" s="176">
        <v>10</v>
      </c>
    </row>
    <row r="151" spans="1:9">
      <c r="A151" s="386"/>
      <c r="B151" s="341" t="s">
        <v>123</v>
      </c>
      <c r="C151" s="341"/>
      <c r="D151" s="175">
        <v>4150</v>
      </c>
      <c r="E151" s="175">
        <v>4579</v>
      </c>
      <c r="F151" s="175">
        <v>13</v>
      </c>
      <c r="G151" s="175">
        <v>7</v>
      </c>
      <c r="H151" s="175">
        <v>3</v>
      </c>
      <c r="I151" s="176">
        <v>3</v>
      </c>
    </row>
    <row r="152" spans="1:9">
      <c r="A152" s="386"/>
      <c r="B152" s="341" t="s">
        <v>122</v>
      </c>
      <c r="C152" s="341"/>
      <c r="D152" s="175">
        <v>2587</v>
      </c>
      <c r="E152" s="175">
        <v>2599</v>
      </c>
      <c r="F152" s="175">
        <v>6</v>
      </c>
      <c r="G152" s="175" t="s">
        <v>409</v>
      </c>
      <c r="H152" s="175" t="s">
        <v>409</v>
      </c>
      <c r="I152" s="176">
        <v>3</v>
      </c>
    </row>
    <row r="153" spans="1:9">
      <c r="A153" s="386"/>
      <c r="B153" s="341" t="s">
        <v>121</v>
      </c>
      <c r="C153" s="341"/>
      <c r="D153" s="175">
        <v>3086</v>
      </c>
      <c r="E153" s="175">
        <v>3321</v>
      </c>
      <c r="F153" s="175">
        <v>6</v>
      </c>
      <c r="G153" s="175" t="s">
        <v>409</v>
      </c>
      <c r="H153" s="175" t="s">
        <v>409</v>
      </c>
      <c r="I153" s="176">
        <v>0</v>
      </c>
    </row>
    <row r="154" spans="1:9">
      <c r="A154" s="386"/>
      <c r="B154" s="341" t="s">
        <v>120</v>
      </c>
      <c r="C154" s="341"/>
      <c r="D154" s="175">
        <v>109</v>
      </c>
      <c r="E154" s="175">
        <v>107</v>
      </c>
      <c r="F154" s="175">
        <v>0</v>
      </c>
      <c r="G154" s="175">
        <v>0</v>
      </c>
      <c r="H154" s="175">
        <v>0</v>
      </c>
      <c r="I154" s="176">
        <v>0</v>
      </c>
    </row>
    <row r="155" spans="1:9">
      <c r="A155" s="386"/>
      <c r="B155" s="341" t="s">
        <v>119</v>
      </c>
      <c r="C155" s="341"/>
      <c r="D155" s="175">
        <v>3622</v>
      </c>
      <c r="E155" s="175">
        <v>3788</v>
      </c>
      <c r="F155" s="175">
        <v>8</v>
      </c>
      <c r="G155" s="175">
        <v>6</v>
      </c>
      <c r="H155" s="175">
        <v>3</v>
      </c>
      <c r="I155" s="176" t="s">
        <v>409</v>
      </c>
    </row>
    <row r="156" spans="1:9">
      <c r="A156" s="386"/>
      <c r="B156" s="341" t="s">
        <v>6</v>
      </c>
      <c r="C156" s="341"/>
      <c r="D156" s="175">
        <v>6944</v>
      </c>
      <c r="E156" s="175">
        <v>7434</v>
      </c>
      <c r="F156" s="175">
        <v>18</v>
      </c>
      <c r="G156" s="175">
        <v>12</v>
      </c>
      <c r="H156" s="175" t="s">
        <v>409</v>
      </c>
      <c r="I156" s="176" t="s">
        <v>409</v>
      </c>
    </row>
    <row r="157" spans="1:9">
      <c r="A157" s="386"/>
      <c r="B157" s="341" t="s">
        <v>7</v>
      </c>
      <c r="C157" s="341"/>
      <c r="D157" s="175">
        <v>5592</v>
      </c>
      <c r="E157" s="175">
        <v>5933</v>
      </c>
      <c r="F157" s="175">
        <v>10</v>
      </c>
      <c r="G157" s="175">
        <v>6</v>
      </c>
      <c r="H157" s="175" t="s">
        <v>409</v>
      </c>
      <c r="I157" s="176" t="s">
        <v>409</v>
      </c>
    </row>
    <row r="158" spans="1:9">
      <c r="A158" s="386"/>
      <c r="B158" s="341" t="s">
        <v>8</v>
      </c>
      <c r="C158" s="341"/>
      <c r="D158" s="175">
        <v>563</v>
      </c>
      <c r="E158" s="175">
        <v>538</v>
      </c>
      <c r="F158" s="175" t="s">
        <v>409</v>
      </c>
      <c r="G158" s="175">
        <v>0</v>
      </c>
      <c r="H158" s="175">
        <v>0</v>
      </c>
      <c r="I158" s="176">
        <v>0</v>
      </c>
    </row>
    <row r="159" spans="1:9">
      <c r="A159" s="386"/>
      <c r="B159" s="341" t="s">
        <v>9</v>
      </c>
      <c r="C159" s="341"/>
      <c r="D159" s="175">
        <v>455</v>
      </c>
      <c r="E159" s="175">
        <v>489</v>
      </c>
      <c r="F159" s="175" t="s">
        <v>409</v>
      </c>
      <c r="G159" s="175">
        <v>0</v>
      </c>
      <c r="H159" s="175">
        <v>0</v>
      </c>
      <c r="I159" s="176">
        <v>0</v>
      </c>
    </row>
    <row r="160" spans="1:9">
      <c r="A160" s="386"/>
      <c r="B160" s="341" t="s">
        <v>4</v>
      </c>
      <c r="C160" s="341"/>
      <c r="D160" s="175">
        <v>393</v>
      </c>
      <c r="E160" s="175">
        <v>783</v>
      </c>
      <c r="F160" s="175">
        <v>0</v>
      </c>
      <c r="G160" s="175">
        <v>4</v>
      </c>
      <c r="H160" s="175">
        <v>0</v>
      </c>
      <c r="I160" s="176" t="s">
        <v>409</v>
      </c>
    </row>
    <row r="161" spans="1:9">
      <c r="A161" s="386" t="s">
        <v>404</v>
      </c>
      <c r="B161" s="341" t="s">
        <v>3</v>
      </c>
      <c r="C161" s="341"/>
      <c r="D161" s="175">
        <v>7253</v>
      </c>
      <c r="E161" s="175">
        <v>7508</v>
      </c>
      <c r="F161" s="175">
        <v>20</v>
      </c>
      <c r="G161" s="175">
        <v>23</v>
      </c>
      <c r="H161" s="175">
        <v>12</v>
      </c>
      <c r="I161" s="176">
        <v>10</v>
      </c>
    </row>
    <row r="162" spans="1:9">
      <c r="A162" s="386"/>
      <c r="B162" s="341" t="s">
        <v>123</v>
      </c>
      <c r="C162" s="341"/>
      <c r="D162" s="175">
        <v>2258</v>
      </c>
      <c r="E162" s="175">
        <v>2408</v>
      </c>
      <c r="F162" s="175">
        <v>6</v>
      </c>
      <c r="G162" s="175">
        <v>12</v>
      </c>
      <c r="H162" s="175">
        <v>0</v>
      </c>
      <c r="I162" s="176" t="s">
        <v>409</v>
      </c>
    </row>
    <row r="163" spans="1:9">
      <c r="A163" s="386"/>
      <c r="B163" s="341" t="s">
        <v>122</v>
      </c>
      <c r="C163" s="341"/>
      <c r="D163" s="175">
        <v>1291</v>
      </c>
      <c r="E163" s="175">
        <v>1328</v>
      </c>
      <c r="F163" s="175">
        <v>6</v>
      </c>
      <c r="G163" s="175">
        <v>3</v>
      </c>
      <c r="H163" s="175" t="s">
        <v>409</v>
      </c>
      <c r="I163" s="176">
        <v>6</v>
      </c>
    </row>
    <row r="164" spans="1:9">
      <c r="A164" s="386"/>
      <c r="B164" s="341" t="s">
        <v>121</v>
      </c>
      <c r="C164" s="341"/>
      <c r="D164" s="175">
        <v>1467</v>
      </c>
      <c r="E164" s="175">
        <v>1564</v>
      </c>
      <c r="F164" s="175">
        <v>3</v>
      </c>
      <c r="G164" s="175">
        <v>4</v>
      </c>
      <c r="H164" s="175" t="s">
        <v>409</v>
      </c>
      <c r="I164" s="176" t="s">
        <v>409</v>
      </c>
    </row>
    <row r="165" spans="1:9">
      <c r="A165" s="386"/>
      <c r="B165" s="341" t="s">
        <v>120</v>
      </c>
      <c r="C165" s="341"/>
      <c r="D165" s="175">
        <v>85</v>
      </c>
      <c r="E165" s="175">
        <v>91</v>
      </c>
      <c r="F165" s="175">
        <v>0</v>
      </c>
      <c r="G165" s="175" t="s">
        <v>409</v>
      </c>
      <c r="H165" s="175">
        <v>0</v>
      </c>
      <c r="I165" s="176">
        <v>0</v>
      </c>
    </row>
    <row r="166" spans="1:9">
      <c r="A166" s="386"/>
      <c r="B166" s="341" t="s">
        <v>119</v>
      </c>
      <c r="C166" s="341"/>
      <c r="D166" s="175">
        <v>1542</v>
      </c>
      <c r="E166" s="175">
        <v>1576</v>
      </c>
      <c r="F166" s="175" t="s">
        <v>409</v>
      </c>
      <c r="G166" s="175" t="s">
        <v>409</v>
      </c>
      <c r="H166" s="175">
        <v>6</v>
      </c>
      <c r="I166" s="176" t="s">
        <v>409</v>
      </c>
    </row>
    <row r="167" spans="1:9">
      <c r="A167" s="386"/>
      <c r="B167" s="341" t="s">
        <v>6</v>
      </c>
      <c r="C167" s="341"/>
      <c r="D167" s="175">
        <v>3416</v>
      </c>
      <c r="E167" s="175">
        <v>3432</v>
      </c>
      <c r="F167" s="175">
        <v>6</v>
      </c>
      <c r="G167" s="175">
        <v>11</v>
      </c>
      <c r="H167" s="175" t="s">
        <v>409</v>
      </c>
      <c r="I167" s="176" t="s">
        <v>409</v>
      </c>
    </row>
    <row r="168" spans="1:9">
      <c r="A168" s="386"/>
      <c r="B168" s="341" t="s">
        <v>7</v>
      </c>
      <c r="C168" s="341"/>
      <c r="D168" s="175">
        <v>2726</v>
      </c>
      <c r="E168" s="175">
        <v>2982</v>
      </c>
      <c r="F168" s="175">
        <v>9</v>
      </c>
      <c r="G168" s="175">
        <v>8</v>
      </c>
      <c r="H168" s="175">
        <v>0</v>
      </c>
      <c r="I168" s="176" t="s">
        <v>409</v>
      </c>
    </row>
    <row r="169" spans="1:9">
      <c r="A169" s="386"/>
      <c r="B169" s="341" t="s">
        <v>8</v>
      </c>
      <c r="C169" s="341"/>
      <c r="D169" s="175">
        <v>263</v>
      </c>
      <c r="E169" s="175">
        <v>284</v>
      </c>
      <c r="F169" s="175">
        <v>0</v>
      </c>
      <c r="G169" s="175" t="s">
        <v>409</v>
      </c>
      <c r="H169" s="175" t="s">
        <v>409</v>
      </c>
      <c r="I169" s="176">
        <v>0</v>
      </c>
    </row>
    <row r="170" spans="1:9">
      <c r="A170" s="386"/>
      <c r="B170" s="341" t="s">
        <v>9</v>
      </c>
      <c r="C170" s="341"/>
      <c r="D170" s="175">
        <v>238</v>
      </c>
      <c r="E170" s="175">
        <v>269</v>
      </c>
      <c r="F170" s="175" t="s">
        <v>409</v>
      </c>
      <c r="G170" s="175">
        <v>0</v>
      </c>
      <c r="H170" s="175">
        <v>0</v>
      </c>
      <c r="I170" s="176">
        <v>0</v>
      </c>
    </row>
    <row r="171" spans="1:9">
      <c r="A171" s="386"/>
      <c r="B171" s="341" t="s">
        <v>4</v>
      </c>
      <c r="C171" s="341"/>
      <c r="D171" s="175">
        <v>610</v>
      </c>
      <c r="E171" s="175">
        <v>541</v>
      </c>
      <c r="F171" s="175" t="s">
        <v>409</v>
      </c>
      <c r="G171" s="175" t="s">
        <v>409</v>
      </c>
      <c r="H171" s="175" t="s">
        <v>409</v>
      </c>
      <c r="I171" s="176">
        <v>0</v>
      </c>
    </row>
    <row r="172" spans="1:9">
      <c r="A172" s="386" t="s">
        <v>405</v>
      </c>
      <c r="B172" s="341" t="s">
        <v>3</v>
      </c>
      <c r="C172" s="341"/>
      <c r="D172" s="175">
        <v>7362</v>
      </c>
      <c r="E172" s="175">
        <v>8954</v>
      </c>
      <c r="F172" s="175">
        <v>17</v>
      </c>
      <c r="G172" s="175">
        <v>11</v>
      </c>
      <c r="H172" s="175">
        <v>15</v>
      </c>
      <c r="I172" s="176">
        <v>18</v>
      </c>
    </row>
    <row r="173" spans="1:9">
      <c r="A173" s="386"/>
      <c r="B173" s="341" t="s">
        <v>123</v>
      </c>
      <c r="C173" s="341"/>
      <c r="D173" s="175">
        <v>2305</v>
      </c>
      <c r="E173" s="175">
        <v>2900</v>
      </c>
      <c r="F173" s="175">
        <v>8</v>
      </c>
      <c r="G173" s="175">
        <v>5</v>
      </c>
      <c r="H173" s="175" t="s">
        <v>409</v>
      </c>
      <c r="I173" s="176" t="s">
        <v>409</v>
      </c>
    </row>
    <row r="174" spans="1:9">
      <c r="A174" s="386"/>
      <c r="B174" s="341" t="s">
        <v>122</v>
      </c>
      <c r="C174" s="341"/>
      <c r="D174" s="175">
        <v>1336</v>
      </c>
      <c r="E174" s="175">
        <v>1624</v>
      </c>
      <c r="F174" s="175" t="s">
        <v>409</v>
      </c>
      <c r="G174" s="175" t="s">
        <v>409</v>
      </c>
      <c r="H174" s="175">
        <v>5</v>
      </c>
      <c r="I174" s="176">
        <v>7</v>
      </c>
    </row>
    <row r="175" spans="1:9">
      <c r="A175" s="386"/>
      <c r="B175" s="341" t="s">
        <v>121</v>
      </c>
      <c r="C175" s="341"/>
      <c r="D175" s="175">
        <v>1637</v>
      </c>
      <c r="E175" s="175">
        <v>1947</v>
      </c>
      <c r="F175" s="175" t="s">
        <v>409</v>
      </c>
      <c r="G175" s="175" t="s">
        <v>409</v>
      </c>
      <c r="H175" s="175" t="s">
        <v>409</v>
      </c>
      <c r="I175" s="176" t="s">
        <v>409</v>
      </c>
    </row>
    <row r="176" spans="1:9">
      <c r="A176" s="386"/>
      <c r="B176" s="341" t="s">
        <v>120</v>
      </c>
      <c r="C176" s="341"/>
      <c r="D176" s="175">
        <v>67</v>
      </c>
      <c r="E176" s="175">
        <v>84</v>
      </c>
      <c r="F176" s="175">
        <v>0</v>
      </c>
      <c r="G176" s="175">
        <v>0</v>
      </c>
      <c r="H176" s="175">
        <v>0</v>
      </c>
      <c r="I176" s="176">
        <v>0</v>
      </c>
    </row>
    <row r="177" spans="1:9">
      <c r="A177" s="386"/>
      <c r="B177" s="341" t="s">
        <v>119</v>
      </c>
      <c r="C177" s="341"/>
      <c r="D177" s="175">
        <v>1848</v>
      </c>
      <c r="E177" s="175">
        <v>2175</v>
      </c>
      <c r="F177" s="175">
        <v>4</v>
      </c>
      <c r="G177" s="175" t="s">
        <v>409</v>
      </c>
      <c r="H177" s="175">
        <v>7</v>
      </c>
      <c r="I177" s="176">
        <v>7</v>
      </c>
    </row>
    <row r="178" spans="1:9">
      <c r="A178" s="386"/>
      <c r="B178" s="341" t="s">
        <v>6</v>
      </c>
      <c r="C178" s="341"/>
      <c r="D178" s="175">
        <v>3655</v>
      </c>
      <c r="E178" s="175">
        <v>4456</v>
      </c>
      <c r="F178" s="175">
        <v>7</v>
      </c>
      <c r="G178" s="175" t="s">
        <v>409</v>
      </c>
      <c r="H178" s="175">
        <v>12</v>
      </c>
      <c r="I178" s="176">
        <v>11</v>
      </c>
    </row>
    <row r="179" spans="1:9">
      <c r="A179" s="386"/>
      <c r="B179" s="341" t="s">
        <v>7</v>
      </c>
      <c r="C179" s="341"/>
      <c r="D179" s="175">
        <v>3074</v>
      </c>
      <c r="E179" s="175">
        <v>3765</v>
      </c>
      <c r="F179" s="175">
        <v>7</v>
      </c>
      <c r="G179" s="175">
        <v>4</v>
      </c>
      <c r="H179" s="175">
        <v>3</v>
      </c>
      <c r="I179" s="176">
        <v>4</v>
      </c>
    </row>
    <row r="180" spans="1:9">
      <c r="A180" s="386"/>
      <c r="B180" s="341" t="s">
        <v>8</v>
      </c>
      <c r="C180" s="341"/>
      <c r="D180" s="175">
        <v>244</v>
      </c>
      <c r="E180" s="175">
        <v>263</v>
      </c>
      <c r="F180" s="175" t="s">
        <v>409</v>
      </c>
      <c r="G180" s="175" t="s">
        <v>409</v>
      </c>
      <c r="H180" s="175">
        <v>0</v>
      </c>
      <c r="I180" s="176">
        <v>0</v>
      </c>
    </row>
    <row r="181" spans="1:9">
      <c r="A181" s="386"/>
      <c r="B181" s="341" t="s">
        <v>9</v>
      </c>
      <c r="C181" s="341"/>
      <c r="D181" s="175">
        <v>220</v>
      </c>
      <c r="E181" s="175">
        <v>246</v>
      </c>
      <c r="F181" s="175">
        <v>0</v>
      </c>
      <c r="G181" s="175" t="s">
        <v>409</v>
      </c>
      <c r="H181" s="175">
        <v>0</v>
      </c>
      <c r="I181" s="176" t="s">
        <v>409</v>
      </c>
    </row>
    <row r="182" spans="1:9">
      <c r="A182" s="386"/>
      <c r="B182" s="341" t="s">
        <v>4</v>
      </c>
      <c r="C182" s="341"/>
      <c r="D182" s="175">
        <v>169</v>
      </c>
      <c r="E182" s="175">
        <v>224</v>
      </c>
      <c r="F182" s="175" t="s">
        <v>409</v>
      </c>
      <c r="G182" s="175">
        <v>0</v>
      </c>
      <c r="H182" s="175">
        <v>0</v>
      </c>
      <c r="I182" s="176" t="s">
        <v>409</v>
      </c>
    </row>
  </sheetData>
  <mergeCells count="21">
    <mergeCell ref="A172:A182"/>
    <mergeCell ref="A117:A127"/>
    <mergeCell ref="A128:A138"/>
    <mergeCell ref="A139:A149"/>
    <mergeCell ref="A150:A160"/>
    <mergeCell ref="A161:A171"/>
    <mergeCell ref="A84:A94"/>
    <mergeCell ref="A95:A105"/>
    <mergeCell ref="A106:A116"/>
    <mergeCell ref="A18:A28"/>
    <mergeCell ref="A29:A39"/>
    <mergeCell ref="A40:A50"/>
    <mergeCell ref="A51:A61"/>
    <mergeCell ref="A62:A72"/>
    <mergeCell ref="A73:A83"/>
    <mergeCell ref="A14:A16"/>
    <mergeCell ref="B14:B16"/>
    <mergeCell ref="D14:I14"/>
    <mergeCell ref="D15:E15"/>
    <mergeCell ref="F15:G15"/>
    <mergeCell ref="H15:I15"/>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4" tint="0.59999389629810485"/>
    <pageSetUpPr fitToPage="1"/>
  </sheetPr>
  <dimension ref="A1:J33"/>
  <sheetViews>
    <sheetView showGridLines="0" zoomScaleNormal="100" workbookViewId="0"/>
  </sheetViews>
  <sheetFormatPr baseColWidth="10" defaultRowHeight="14.25"/>
  <cols>
    <col min="10" max="10" width="7.75" customWidth="1"/>
    <col min="11" max="11" width="11" customWidth="1"/>
  </cols>
  <sheetData>
    <row r="1" spans="1:10" ht="33.75" customHeight="1">
      <c r="A1" s="7"/>
      <c r="B1" s="7"/>
      <c r="C1" s="7"/>
      <c r="D1" s="7"/>
      <c r="E1" s="7"/>
      <c r="F1" s="7"/>
      <c r="G1" s="7"/>
      <c r="H1" s="7"/>
      <c r="I1" s="7"/>
      <c r="J1" s="101" t="s">
        <v>115</v>
      </c>
    </row>
    <row r="2" spans="1:10" ht="19.5" customHeight="1"/>
    <row r="3" spans="1:10" ht="27" customHeight="1">
      <c r="A3" s="408" t="s">
        <v>291</v>
      </c>
      <c r="B3" s="427"/>
      <c r="C3" s="427"/>
      <c r="D3" s="427"/>
      <c r="E3" s="427"/>
      <c r="F3" s="427"/>
      <c r="G3" s="427"/>
      <c r="H3" s="427"/>
      <c r="I3" s="427"/>
      <c r="J3" s="427"/>
    </row>
    <row r="4" spans="1:10" ht="11.25" customHeight="1">
      <c r="A4" s="10" t="s">
        <v>156</v>
      </c>
      <c r="B4" s="1"/>
      <c r="C4" s="1"/>
      <c r="D4" s="1"/>
      <c r="E4" s="1"/>
      <c r="F4" s="1"/>
      <c r="G4" s="1"/>
      <c r="H4" s="1"/>
      <c r="I4" s="1"/>
      <c r="J4" s="1"/>
    </row>
    <row r="5" spans="1:10" ht="11.25" customHeight="1">
      <c r="A5" s="9" t="s">
        <v>413</v>
      </c>
      <c r="B5" s="1"/>
      <c r="C5" s="1"/>
      <c r="D5" s="1"/>
      <c r="E5" s="83"/>
      <c r="F5" s="1"/>
      <c r="G5" s="1"/>
      <c r="H5" s="1"/>
      <c r="I5" s="1"/>
      <c r="J5" s="1"/>
    </row>
    <row r="33" spans="1:10" ht="11.25" customHeight="1">
      <c r="A33" s="429" t="s">
        <v>412</v>
      </c>
      <c r="B33" s="430"/>
      <c r="C33" s="430"/>
      <c r="D33" s="430"/>
      <c r="J33" s="85" t="s">
        <v>18</v>
      </c>
    </row>
  </sheetData>
  <mergeCells count="2">
    <mergeCell ref="A3:J3"/>
    <mergeCell ref="A33:D33"/>
  </mergeCells>
  <pageMargins left="0.70866141732283472" right="0.70866141732283472" top="0.78740157480314965" bottom="0.78740157480314965" header="0.31496062992125984" footer="0.31496062992125984"/>
  <pageSetup paperSize="9" scale="9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4" tint="0.59999389629810485"/>
    <pageSetUpPr fitToPage="1"/>
  </sheetPr>
  <dimension ref="A1:J33"/>
  <sheetViews>
    <sheetView showGridLines="0" zoomScaleNormal="100" workbookViewId="0"/>
  </sheetViews>
  <sheetFormatPr baseColWidth="10" defaultRowHeight="14.25"/>
  <sheetData>
    <row r="1" spans="1:10" ht="33.75" customHeight="1">
      <c r="A1" s="7"/>
      <c r="B1" s="7"/>
      <c r="C1" s="7"/>
      <c r="D1" s="7"/>
      <c r="E1" s="7"/>
      <c r="F1" s="7"/>
      <c r="G1" s="7"/>
      <c r="H1" s="7"/>
      <c r="I1" s="7"/>
      <c r="J1" s="101" t="s">
        <v>115</v>
      </c>
    </row>
    <row r="2" spans="1:10" ht="21.75" customHeight="1"/>
    <row r="3" spans="1:10" ht="24" customHeight="1">
      <c r="A3" s="408" t="s">
        <v>290</v>
      </c>
      <c r="B3" s="427"/>
      <c r="C3" s="427"/>
      <c r="D3" s="427"/>
      <c r="E3" s="427"/>
      <c r="F3" s="427"/>
      <c r="G3" s="427"/>
      <c r="H3" s="427"/>
      <c r="I3" s="427"/>
      <c r="J3" s="427"/>
    </row>
    <row r="4" spans="1:10" ht="11.25" customHeight="1">
      <c r="A4" s="10" t="s">
        <v>156</v>
      </c>
      <c r="B4" s="1"/>
      <c r="C4" s="1"/>
      <c r="D4" s="1"/>
      <c r="E4" s="1"/>
      <c r="F4" s="1"/>
      <c r="G4" s="1"/>
      <c r="H4" s="1"/>
      <c r="I4" s="1"/>
      <c r="J4" s="1"/>
    </row>
    <row r="5" spans="1:10" ht="11.25" customHeight="1">
      <c r="A5" s="9" t="s">
        <v>413</v>
      </c>
      <c r="B5" s="1"/>
      <c r="C5" s="1"/>
      <c r="D5" s="1"/>
      <c r="E5" s="83"/>
      <c r="F5" s="1"/>
      <c r="G5" s="1"/>
      <c r="H5" s="1"/>
      <c r="I5" s="1"/>
      <c r="J5" s="1"/>
    </row>
    <row r="33" spans="1:10">
      <c r="A33" s="430" t="s">
        <v>412</v>
      </c>
      <c r="B33" s="430"/>
      <c r="C33" s="430"/>
      <c r="D33" s="430"/>
      <c r="J33" s="85" t="s">
        <v>18</v>
      </c>
    </row>
  </sheetData>
  <mergeCells count="2">
    <mergeCell ref="A3:J3"/>
    <mergeCell ref="A33:D33"/>
  </mergeCells>
  <pageMargins left="0.70866141732283472" right="0.70866141732283472" top="0.78740157480314965" bottom="0.78740157480314965" header="0.31496062992125984" footer="0.31496062992125984"/>
  <pageSetup paperSize="9" scale="9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1" tint="0.499984740745262"/>
    <outlinePr summaryBelow="0"/>
    <pageSetUpPr autoPageBreaks="0" fitToPage="1"/>
  </sheetPr>
  <dimension ref="A1:M40"/>
  <sheetViews>
    <sheetView showGridLines="0" zoomScaleNormal="100" workbookViewId="0"/>
  </sheetViews>
  <sheetFormatPr baseColWidth="10" defaultColWidth="8" defaultRowHeight="11.25"/>
  <cols>
    <col min="1" max="1" width="18.5" style="86" customWidth="1"/>
    <col min="2" max="13" width="7.875" style="86" customWidth="1"/>
    <col min="14" max="16384" width="8" style="86"/>
  </cols>
  <sheetData>
    <row r="1" spans="1:13" ht="33.75" customHeight="1">
      <c r="A1" s="100"/>
      <c r="B1" s="100"/>
      <c r="C1" s="100"/>
      <c r="D1" s="100"/>
      <c r="E1" s="100"/>
      <c r="F1" s="100"/>
      <c r="G1" s="100"/>
      <c r="H1" s="100"/>
      <c r="I1" s="100"/>
      <c r="J1" s="100"/>
      <c r="K1" s="100"/>
      <c r="L1" s="100"/>
      <c r="M1" s="99" t="s">
        <v>115</v>
      </c>
    </row>
    <row r="2" spans="1:13" ht="11.25" customHeight="1"/>
    <row r="3" spans="1:13" ht="15" customHeight="1">
      <c r="A3" s="431" t="s">
        <v>307</v>
      </c>
      <c r="B3" s="431"/>
      <c r="C3" s="431"/>
      <c r="D3" s="431"/>
      <c r="E3" s="431"/>
      <c r="F3" s="431"/>
      <c r="G3" s="431"/>
      <c r="H3" s="431"/>
      <c r="I3" s="431"/>
      <c r="J3" s="431"/>
      <c r="K3" s="431"/>
    </row>
    <row r="4" spans="1:13" ht="11.25" customHeight="1">
      <c r="A4" s="255" t="s">
        <v>156</v>
      </c>
    </row>
    <row r="5" spans="1:13" ht="11.25" customHeight="1">
      <c r="A5" s="257" t="s">
        <v>322</v>
      </c>
    </row>
    <row r="6" spans="1:13" ht="11.25" customHeight="1"/>
    <row r="7" spans="1:13" ht="12.75" customHeight="1">
      <c r="A7" s="438" t="s">
        <v>308</v>
      </c>
      <c r="B7" s="435" t="s">
        <v>410</v>
      </c>
      <c r="C7" s="436"/>
      <c r="D7" s="436"/>
      <c r="E7" s="436"/>
      <c r="F7" s="436"/>
      <c r="G7" s="436"/>
      <c r="H7" s="435" t="s">
        <v>411</v>
      </c>
      <c r="I7" s="436"/>
      <c r="J7" s="436"/>
      <c r="K7" s="436"/>
      <c r="L7" s="436"/>
      <c r="M7" s="437"/>
    </row>
    <row r="8" spans="1:13" ht="12.75" customHeight="1">
      <c r="A8" s="439"/>
      <c r="B8" s="438" t="s">
        <v>309</v>
      </c>
      <c r="C8" s="443" t="s">
        <v>114</v>
      </c>
      <c r="D8" s="432" t="s">
        <v>310</v>
      </c>
      <c r="E8" s="433"/>
      <c r="F8" s="433"/>
      <c r="G8" s="433"/>
      <c r="H8" s="438" t="s">
        <v>309</v>
      </c>
      <c r="I8" s="445" t="s">
        <v>114</v>
      </c>
      <c r="J8" s="432" t="s">
        <v>310</v>
      </c>
      <c r="K8" s="433"/>
      <c r="L8" s="433"/>
      <c r="M8" s="434"/>
    </row>
    <row r="9" spans="1:13" ht="45" customHeight="1">
      <c r="A9" s="440"/>
      <c r="B9" s="442"/>
      <c r="C9" s="444"/>
      <c r="D9" s="156" t="s">
        <v>303</v>
      </c>
      <c r="E9" s="156" t="s">
        <v>99</v>
      </c>
      <c r="F9" s="156" t="s">
        <v>0</v>
      </c>
      <c r="G9" s="156" t="s">
        <v>99</v>
      </c>
      <c r="H9" s="442"/>
      <c r="I9" s="444"/>
      <c r="J9" s="156" t="s">
        <v>303</v>
      </c>
      <c r="K9" s="156" t="s">
        <v>99</v>
      </c>
      <c r="L9" s="156" t="s">
        <v>0</v>
      </c>
      <c r="M9" s="366" t="s">
        <v>99</v>
      </c>
    </row>
    <row r="10" spans="1:13" s="96" customFormat="1" ht="11.25" customHeight="1">
      <c r="A10" s="441"/>
      <c r="B10" s="97">
        <v>1</v>
      </c>
      <c r="C10" s="368">
        <v>2</v>
      </c>
      <c r="D10" s="98">
        <v>3</v>
      </c>
      <c r="E10" s="98">
        <v>4</v>
      </c>
      <c r="F10" s="98">
        <v>5</v>
      </c>
      <c r="G10" s="98">
        <v>6</v>
      </c>
      <c r="H10" s="97">
        <v>7</v>
      </c>
      <c r="I10" s="368">
        <v>8</v>
      </c>
      <c r="J10" s="98">
        <v>9</v>
      </c>
      <c r="K10" s="98">
        <v>10</v>
      </c>
      <c r="L10" s="98">
        <v>11</v>
      </c>
      <c r="M10" s="97">
        <v>12</v>
      </c>
    </row>
    <row r="11" spans="1:13" ht="15" customHeight="1">
      <c r="A11" s="232" t="s">
        <v>2</v>
      </c>
      <c r="B11" s="94">
        <v>31443318</v>
      </c>
      <c r="C11" s="95">
        <v>163734</v>
      </c>
      <c r="D11" s="95">
        <v>22631</v>
      </c>
      <c r="E11" s="369">
        <v>13.821808543124824</v>
      </c>
      <c r="F11" s="95">
        <v>40222</v>
      </c>
      <c r="G11" s="370">
        <v>24.565453723722623</v>
      </c>
      <c r="H11" s="94">
        <v>32164973</v>
      </c>
      <c r="I11" s="95">
        <v>188085</v>
      </c>
      <c r="J11" s="95">
        <v>27998</v>
      </c>
      <c r="K11" s="369">
        <v>14.885822899221097</v>
      </c>
      <c r="L11" s="95">
        <v>53352</v>
      </c>
      <c r="M11" s="371">
        <v>28.365898397001356</v>
      </c>
    </row>
    <row r="12" spans="1:13" ht="15" customHeight="1">
      <c r="A12" s="233" t="s">
        <v>10</v>
      </c>
      <c r="B12" s="92">
        <v>5317529</v>
      </c>
      <c r="C12" s="93">
        <v>354110</v>
      </c>
      <c r="D12" s="93">
        <v>15991</v>
      </c>
      <c r="E12" s="372">
        <v>4.5158284148993246</v>
      </c>
      <c r="F12" s="93">
        <v>4583</v>
      </c>
      <c r="G12" s="373">
        <v>1.2942306063087741</v>
      </c>
      <c r="H12" s="92">
        <v>5460683</v>
      </c>
      <c r="I12" s="93">
        <v>377379</v>
      </c>
      <c r="J12" s="93">
        <v>19020</v>
      </c>
      <c r="K12" s="372">
        <v>5.0400260745828467</v>
      </c>
      <c r="L12" s="93">
        <v>5722</v>
      </c>
      <c r="M12" s="376">
        <v>1.516247591943378</v>
      </c>
    </row>
    <row r="13" spans="1:13" ht="15" customHeight="1">
      <c r="A13" s="233" t="s">
        <v>11</v>
      </c>
      <c r="B13" s="92">
        <v>818474</v>
      </c>
      <c r="C13" s="93">
        <v>141220</v>
      </c>
      <c r="D13" s="93">
        <v>45</v>
      </c>
      <c r="E13" s="372">
        <v>3.1865174904404478E-2</v>
      </c>
      <c r="F13" s="93">
        <v>6867</v>
      </c>
      <c r="G13" s="373">
        <v>4.8626256904121226</v>
      </c>
      <c r="H13" s="92">
        <v>834579</v>
      </c>
      <c r="I13" s="93">
        <v>147506</v>
      </c>
      <c r="J13" s="93">
        <v>92</v>
      </c>
      <c r="K13" s="372">
        <v>6.2370344257182755E-2</v>
      </c>
      <c r="L13" s="93">
        <v>9693</v>
      </c>
      <c r="M13" s="376">
        <v>6.5712581183138319</v>
      </c>
    </row>
    <row r="14" spans="1:13" ht="15" customHeight="1">
      <c r="A14" s="233" t="s">
        <v>12</v>
      </c>
      <c r="B14" s="92">
        <v>1555300</v>
      </c>
      <c r="C14" s="93">
        <v>114869</v>
      </c>
      <c r="D14" s="93">
        <v>4724</v>
      </c>
      <c r="E14" s="372">
        <v>4.1125107731415786</v>
      </c>
      <c r="F14" s="93">
        <v>5266</v>
      </c>
      <c r="G14" s="373">
        <v>4.5843526103648502</v>
      </c>
      <c r="H14" s="92">
        <v>1580184</v>
      </c>
      <c r="I14" s="93">
        <v>119992</v>
      </c>
      <c r="J14" s="93">
        <v>6507</v>
      </c>
      <c r="K14" s="372">
        <v>5.4228615241016067</v>
      </c>
      <c r="L14" s="93">
        <v>7071</v>
      </c>
      <c r="M14" s="376">
        <v>5.8928928595239682</v>
      </c>
    </row>
    <row r="15" spans="1:13" ht="15" customHeight="1">
      <c r="A15" s="234" t="s">
        <v>101</v>
      </c>
      <c r="B15" s="92">
        <v>113488</v>
      </c>
      <c r="C15" s="93">
        <v>16807</v>
      </c>
      <c r="D15" s="93">
        <v>1154</v>
      </c>
      <c r="E15" s="372">
        <v>6.8661867079193195</v>
      </c>
      <c r="F15" s="93">
        <v>104</v>
      </c>
      <c r="G15" s="373">
        <v>0.61878978996846556</v>
      </c>
      <c r="H15" s="92">
        <v>115081</v>
      </c>
      <c r="I15" s="93">
        <v>17797</v>
      </c>
      <c r="J15" s="93">
        <v>1643</v>
      </c>
      <c r="K15" s="372">
        <v>9.2318930156767998</v>
      </c>
      <c r="L15" s="93">
        <v>87</v>
      </c>
      <c r="M15" s="376">
        <v>0.48884643479238071</v>
      </c>
    </row>
    <row r="16" spans="1:13" ht="15" customHeight="1">
      <c r="A16" s="234" t="s">
        <v>13</v>
      </c>
      <c r="B16" s="92">
        <v>194576</v>
      </c>
      <c r="C16" s="93">
        <v>26750</v>
      </c>
      <c r="D16" s="93">
        <v>576</v>
      </c>
      <c r="E16" s="372">
        <v>2.1532710280373832</v>
      </c>
      <c r="F16" s="93">
        <v>3168</v>
      </c>
      <c r="G16" s="373">
        <v>11.842990654205607</v>
      </c>
      <c r="H16" s="92">
        <v>196410</v>
      </c>
      <c r="I16" s="93">
        <v>27917</v>
      </c>
      <c r="J16" s="93">
        <v>849</v>
      </c>
      <c r="K16" s="372">
        <v>3.0411577175197908</v>
      </c>
      <c r="L16" s="93">
        <v>3931</v>
      </c>
      <c r="M16" s="376">
        <v>14.081025898198229</v>
      </c>
    </row>
    <row r="17" spans="1:13" ht="15" customHeight="1">
      <c r="A17" s="234" t="s">
        <v>400</v>
      </c>
      <c r="B17" s="92">
        <v>113324</v>
      </c>
      <c r="C17" s="93">
        <v>50966</v>
      </c>
      <c r="D17" s="93">
        <v>103</v>
      </c>
      <c r="E17" s="372">
        <v>0.20209551465683007</v>
      </c>
      <c r="F17" s="93">
        <v>129</v>
      </c>
      <c r="G17" s="373">
        <v>0.2531099164148648</v>
      </c>
      <c r="H17" s="92">
        <v>115677</v>
      </c>
      <c r="I17" s="93">
        <v>52246</v>
      </c>
      <c r="J17" s="93">
        <v>213</v>
      </c>
      <c r="K17" s="372">
        <v>0.40768671285840069</v>
      </c>
      <c r="L17" s="93">
        <v>225</v>
      </c>
      <c r="M17" s="376">
        <v>0.43065497837154992</v>
      </c>
    </row>
    <row r="18" spans="1:13" ht="15" customHeight="1">
      <c r="A18" s="234" t="s">
        <v>401</v>
      </c>
      <c r="B18" s="92">
        <v>252362</v>
      </c>
      <c r="C18" s="93">
        <v>92299</v>
      </c>
      <c r="D18" s="93">
        <v>542</v>
      </c>
      <c r="E18" s="372">
        <v>0.58722196340155364</v>
      </c>
      <c r="F18" s="93">
        <v>382</v>
      </c>
      <c r="G18" s="373">
        <v>0.41387230630884408</v>
      </c>
      <c r="H18" s="92">
        <v>258758</v>
      </c>
      <c r="I18" s="93">
        <v>93990</v>
      </c>
      <c r="J18" s="93">
        <v>736</v>
      </c>
      <c r="K18" s="372">
        <v>0.78306202787530588</v>
      </c>
      <c r="L18" s="93">
        <v>620</v>
      </c>
      <c r="M18" s="376">
        <v>0.65964464304713266</v>
      </c>
    </row>
    <row r="19" spans="1:13" ht="15" customHeight="1">
      <c r="A19" s="234" t="s">
        <v>402</v>
      </c>
      <c r="B19" s="92">
        <v>255832</v>
      </c>
      <c r="C19" s="93">
        <v>96248</v>
      </c>
      <c r="D19" s="93">
        <v>15</v>
      </c>
      <c r="E19" s="372">
        <v>1.5584739423156845E-2</v>
      </c>
      <c r="F19" s="93">
        <v>489</v>
      </c>
      <c r="G19" s="373">
        <v>0.50806250519491314</v>
      </c>
      <c r="H19" s="92">
        <v>262537</v>
      </c>
      <c r="I19" s="93">
        <v>97383</v>
      </c>
      <c r="J19" s="93">
        <v>56</v>
      </c>
      <c r="K19" s="372">
        <v>5.7504903319881298E-2</v>
      </c>
      <c r="L19" s="93">
        <v>795</v>
      </c>
      <c r="M19" s="376">
        <v>0.81636425248760047</v>
      </c>
    </row>
    <row r="20" spans="1:13" ht="15" customHeight="1">
      <c r="A20" s="234" t="s">
        <v>403</v>
      </c>
      <c r="B20" s="92">
        <v>146545</v>
      </c>
      <c r="C20" s="93">
        <v>46544</v>
      </c>
      <c r="D20" s="93">
        <v>57</v>
      </c>
      <c r="E20" s="372">
        <v>0.12246476452389136</v>
      </c>
      <c r="F20" s="93">
        <v>294</v>
      </c>
      <c r="G20" s="373">
        <v>0.63166036438638706</v>
      </c>
      <c r="H20" s="92">
        <v>148728</v>
      </c>
      <c r="I20" s="93">
        <v>47596</v>
      </c>
      <c r="J20" s="93">
        <v>66</v>
      </c>
      <c r="K20" s="372">
        <v>0.13866711488360367</v>
      </c>
      <c r="L20" s="93">
        <v>349</v>
      </c>
      <c r="M20" s="376">
        <v>0.73325489536935884</v>
      </c>
    </row>
    <row r="21" spans="1:13" ht="15" customHeight="1">
      <c r="A21" s="234" t="s">
        <v>14</v>
      </c>
      <c r="B21" s="92">
        <v>76611</v>
      </c>
      <c r="C21" s="93">
        <v>21869</v>
      </c>
      <c r="D21" s="93">
        <v>772</v>
      </c>
      <c r="E21" s="372">
        <v>3.5301111161918697</v>
      </c>
      <c r="F21" s="93">
        <v>52</v>
      </c>
      <c r="G21" s="373">
        <v>0.23777950523572178</v>
      </c>
      <c r="H21" s="92">
        <v>77894</v>
      </c>
      <c r="I21" s="93">
        <v>22924</v>
      </c>
      <c r="J21" s="93">
        <v>996</v>
      </c>
      <c r="K21" s="372">
        <v>4.344791484906648</v>
      </c>
      <c r="L21" s="93">
        <v>134</v>
      </c>
      <c r="M21" s="376">
        <v>0.58454021985691851</v>
      </c>
    </row>
    <row r="22" spans="1:13" ht="15" customHeight="1">
      <c r="A22" s="234" t="s">
        <v>15</v>
      </c>
      <c r="B22" s="92">
        <v>80433</v>
      </c>
      <c r="C22" s="93">
        <v>13026</v>
      </c>
      <c r="D22" s="93">
        <v>1052</v>
      </c>
      <c r="E22" s="372">
        <v>8.0761553815446021</v>
      </c>
      <c r="F22" s="93">
        <v>48</v>
      </c>
      <c r="G22" s="373">
        <v>0.36849378166743435</v>
      </c>
      <c r="H22" s="92">
        <v>81045</v>
      </c>
      <c r="I22" s="93">
        <v>13366</v>
      </c>
      <c r="J22" s="93">
        <v>1246</v>
      </c>
      <c r="K22" s="372">
        <v>9.3221607062696386</v>
      </c>
      <c r="L22" s="93">
        <v>75</v>
      </c>
      <c r="M22" s="376">
        <v>0.56112524315427204</v>
      </c>
    </row>
    <row r="23" spans="1:13" ht="15" customHeight="1">
      <c r="A23" s="234" t="s">
        <v>404</v>
      </c>
      <c r="B23" s="92">
        <v>87570</v>
      </c>
      <c r="C23" s="93">
        <v>27982</v>
      </c>
      <c r="D23" s="93">
        <v>96</v>
      </c>
      <c r="E23" s="372">
        <v>0.34307769280251588</v>
      </c>
      <c r="F23" s="93">
        <v>200</v>
      </c>
      <c r="G23" s="373">
        <v>0.71474519333857478</v>
      </c>
      <c r="H23" s="92">
        <v>88865</v>
      </c>
      <c r="I23" s="93">
        <v>28835</v>
      </c>
      <c r="J23" s="93">
        <v>156</v>
      </c>
      <c r="K23" s="372">
        <v>0.54100919022021854</v>
      </c>
      <c r="L23" s="93">
        <v>227</v>
      </c>
      <c r="M23" s="376">
        <v>0.78723773192301028</v>
      </c>
    </row>
    <row r="24" spans="1:13" ht="15" customHeight="1">
      <c r="A24" s="234" t="s">
        <v>16</v>
      </c>
      <c r="B24" s="92">
        <v>110641</v>
      </c>
      <c r="C24" s="93">
        <v>27213</v>
      </c>
      <c r="D24" s="93">
        <v>147</v>
      </c>
      <c r="E24" s="372">
        <v>0.54018300077169001</v>
      </c>
      <c r="F24" s="93">
        <v>115</v>
      </c>
      <c r="G24" s="373">
        <v>0.42259214346084589</v>
      </c>
      <c r="H24" s="92">
        <v>110462</v>
      </c>
      <c r="I24" s="93">
        <v>27596</v>
      </c>
      <c r="J24" s="93">
        <v>258</v>
      </c>
      <c r="K24" s="372">
        <v>0.93491810407305398</v>
      </c>
      <c r="L24" s="93">
        <v>150</v>
      </c>
      <c r="M24" s="376">
        <v>0.54355703725177562</v>
      </c>
    </row>
    <row r="25" spans="1:13" ht="15" customHeight="1">
      <c r="A25" s="367" t="s">
        <v>405</v>
      </c>
      <c r="B25" s="161">
        <v>123918</v>
      </c>
      <c r="C25" s="160">
        <v>31442</v>
      </c>
      <c r="D25" s="160">
        <v>210</v>
      </c>
      <c r="E25" s="374">
        <v>0.66789644424654926</v>
      </c>
      <c r="F25" s="160">
        <v>285</v>
      </c>
      <c r="G25" s="375">
        <v>0.90643088862031684</v>
      </c>
      <c r="H25" s="161">
        <v>124727</v>
      </c>
      <c r="I25" s="160">
        <v>32169</v>
      </c>
      <c r="J25" s="160">
        <v>288</v>
      </c>
      <c r="K25" s="374">
        <v>0.89527184556560668</v>
      </c>
      <c r="L25" s="160">
        <v>478</v>
      </c>
      <c r="M25" s="377">
        <v>1.4859025770151388</v>
      </c>
    </row>
    <row r="26" spans="1:13" ht="11.25" customHeight="1">
      <c r="A26" s="91" t="s">
        <v>412</v>
      </c>
      <c r="B26" s="235"/>
      <c r="C26" s="235"/>
      <c r="D26" s="235"/>
      <c r="E26" s="235"/>
      <c r="F26" s="235"/>
      <c r="G26" s="235"/>
      <c r="H26" s="235"/>
      <c r="I26" s="235"/>
      <c r="J26" s="235"/>
      <c r="K26" s="235"/>
      <c r="L26" s="256"/>
      <c r="M26" s="256" t="s">
        <v>18</v>
      </c>
    </row>
    <row r="27" spans="1:13" ht="11.25" customHeight="1">
      <c r="L27" s="90"/>
    </row>
    <row r="28" spans="1:13" ht="11.25" customHeight="1">
      <c r="E28" s="87"/>
      <c r="G28" s="87"/>
      <c r="K28" s="87"/>
      <c r="L28" s="90"/>
      <c r="M28" s="87"/>
    </row>
    <row r="29" spans="1:13" ht="11.25" customHeight="1">
      <c r="E29" s="87"/>
      <c r="G29" s="87"/>
      <c r="K29" s="87"/>
      <c r="L29" s="90"/>
      <c r="M29" s="87"/>
    </row>
    <row r="30" spans="1:13" ht="11.25" customHeight="1">
      <c r="E30" s="87"/>
      <c r="G30" s="87"/>
      <c r="K30" s="87"/>
      <c r="L30" s="90"/>
      <c r="M30" s="87"/>
    </row>
    <row r="31" spans="1:13" ht="11.25" customHeight="1">
      <c r="E31" s="87"/>
      <c r="G31" s="87"/>
      <c r="K31" s="87"/>
      <c r="L31" s="90"/>
      <c r="M31" s="87"/>
    </row>
    <row r="32" spans="1:13" ht="11.25" customHeight="1">
      <c r="E32" s="87"/>
      <c r="G32" s="87"/>
      <c r="K32" s="87"/>
      <c r="L32" s="90"/>
      <c r="M32" s="87"/>
    </row>
    <row r="33" spans="1:13" ht="11.25" customHeight="1">
      <c r="E33" s="87"/>
      <c r="G33" s="87"/>
      <c r="K33" s="87"/>
      <c r="L33" s="90"/>
      <c r="M33" s="87"/>
    </row>
    <row r="34" spans="1:13">
      <c r="E34" s="87"/>
      <c r="G34" s="87"/>
      <c r="K34" s="87"/>
      <c r="M34" s="87"/>
    </row>
    <row r="35" spans="1:13" ht="11.25" customHeight="1">
      <c r="A35" s="89"/>
      <c r="B35" s="88"/>
      <c r="C35" s="88"/>
      <c r="D35" s="88"/>
      <c r="E35" s="87"/>
      <c r="F35" s="88"/>
      <c r="G35" s="87"/>
      <c r="H35" s="88"/>
      <c r="I35" s="88"/>
      <c r="J35" s="88"/>
      <c r="K35" s="87"/>
      <c r="L35" s="88"/>
      <c r="M35" s="87"/>
    </row>
    <row r="36" spans="1:13">
      <c r="E36" s="87"/>
      <c r="G36" s="87"/>
      <c r="K36" s="87"/>
      <c r="M36" s="87"/>
    </row>
    <row r="37" spans="1:13">
      <c r="E37" s="87"/>
    </row>
    <row r="38" spans="1:13">
      <c r="E38" s="87"/>
    </row>
    <row r="39" spans="1:13">
      <c r="E39" s="87"/>
    </row>
    <row r="40" spans="1:13">
      <c r="E40" s="87"/>
    </row>
  </sheetData>
  <mergeCells count="10">
    <mergeCell ref="A3:K3"/>
    <mergeCell ref="J8:M8"/>
    <mergeCell ref="H7:M7"/>
    <mergeCell ref="B7:G7"/>
    <mergeCell ref="A7:A10"/>
    <mergeCell ref="B8:B9"/>
    <mergeCell ref="C8:C9"/>
    <mergeCell ref="D8:G8"/>
    <mergeCell ref="H8:H9"/>
    <mergeCell ref="I8:I9"/>
  </mergeCells>
  <printOptions horizontalCentered="1"/>
  <pageMargins left="0.70866141732283472" right="0.39370078740157483" top="0.39370078740157483" bottom="0.39370078740157483" header="0.51181102362204722" footer="0.51181102362204722"/>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pageSetUpPr fitToPage="1"/>
  </sheetPr>
  <dimension ref="A1:J33"/>
  <sheetViews>
    <sheetView showGridLines="0" zoomScaleNormal="100" workbookViewId="0"/>
  </sheetViews>
  <sheetFormatPr baseColWidth="10" defaultRowHeight="14.25"/>
  <sheetData>
    <row r="1" spans="1:10" ht="33.75" customHeight="1">
      <c r="A1" s="7"/>
      <c r="B1" s="7"/>
      <c r="C1" s="7"/>
      <c r="D1" s="7"/>
      <c r="E1" s="7"/>
      <c r="F1" s="7"/>
      <c r="G1" s="7"/>
      <c r="H1" s="7"/>
      <c r="I1" s="7"/>
      <c r="J1" s="101" t="s">
        <v>115</v>
      </c>
    </row>
    <row r="3" spans="1:10">
      <c r="A3" s="408" t="s">
        <v>320</v>
      </c>
      <c r="B3" s="427"/>
      <c r="C3" s="427"/>
      <c r="D3" s="427"/>
      <c r="E3" s="427"/>
      <c r="F3" s="427"/>
      <c r="G3" s="427"/>
      <c r="H3" s="427"/>
      <c r="I3" s="427"/>
      <c r="J3" s="427"/>
    </row>
    <row r="4" spans="1:10" s="162" customFormat="1" ht="11.25" customHeight="1">
      <c r="A4" s="10" t="s">
        <v>156</v>
      </c>
      <c r="B4" s="1"/>
      <c r="C4" s="1"/>
      <c r="D4" s="1"/>
      <c r="E4" s="1"/>
      <c r="F4" s="1"/>
      <c r="G4" s="1"/>
      <c r="H4" s="1"/>
      <c r="I4" s="1"/>
      <c r="J4" s="1"/>
    </row>
    <row r="5" spans="1:10" s="162" customFormat="1" ht="11.25" customHeight="1">
      <c r="A5" s="257" t="s">
        <v>414</v>
      </c>
      <c r="B5" s="1"/>
      <c r="C5" s="1"/>
      <c r="D5" s="1"/>
      <c r="E5" s="83"/>
      <c r="F5" s="1"/>
      <c r="G5" s="1"/>
      <c r="H5" s="1"/>
      <c r="I5" s="1"/>
      <c r="J5" s="1"/>
    </row>
    <row r="33" spans="1:10">
      <c r="A33" s="430" t="s">
        <v>412</v>
      </c>
      <c r="B33" s="430"/>
      <c r="C33" s="430"/>
      <c r="D33" s="430"/>
      <c r="J33" s="85" t="s">
        <v>18</v>
      </c>
    </row>
  </sheetData>
  <mergeCells count="2">
    <mergeCell ref="A3:J3"/>
    <mergeCell ref="A33:D33"/>
  </mergeCells>
  <pageMargins left="0.70866141732283472" right="0.70866141732283472" top="0.78740157480314965" bottom="0.78740157480314965"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pageSetUpPr fitToPage="1"/>
  </sheetPr>
  <dimension ref="A1:J33"/>
  <sheetViews>
    <sheetView showGridLines="0" zoomScaleNormal="100" workbookViewId="0"/>
  </sheetViews>
  <sheetFormatPr baseColWidth="10" defaultRowHeight="14.25"/>
  <sheetData>
    <row r="1" spans="1:10" ht="33.75" customHeight="1">
      <c r="A1" s="7"/>
      <c r="B1" s="7"/>
      <c r="C1" s="7"/>
      <c r="D1" s="7"/>
      <c r="E1" s="7"/>
      <c r="F1" s="7"/>
      <c r="G1" s="7"/>
      <c r="H1" s="7"/>
      <c r="I1" s="7"/>
      <c r="J1" s="101" t="s">
        <v>115</v>
      </c>
    </row>
    <row r="3" spans="1:10">
      <c r="A3" s="408" t="s">
        <v>321</v>
      </c>
      <c r="B3" s="427"/>
      <c r="C3" s="427"/>
      <c r="D3" s="427"/>
      <c r="E3" s="427"/>
      <c r="F3" s="427"/>
      <c r="G3" s="427"/>
      <c r="H3" s="427"/>
      <c r="I3" s="427"/>
      <c r="J3" s="427"/>
    </row>
    <row r="4" spans="1:10" ht="11.25" customHeight="1">
      <c r="A4" s="10" t="s">
        <v>156</v>
      </c>
      <c r="B4" s="1"/>
      <c r="C4" s="1"/>
      <c r="D4" s="1"/>
      <c r="E4" s="1"/>
      <c r="F4" s="1"/>
      <c r="G4" s="1"/>
      <c r="H4" s="1"/>
      <c r="I4" s="1"/>
      <c r="J4" s="1"/>
    </row>
    <row r="5" spans="1:10" ht="11.25" customHeight="1">
      <c r="A5" s="257" t="s">
        <v>414</v>
      </c>
      <c r="B5" s="1"/>
      <c r="C5" s="1"/>
      <c r="D5" s="1"/>
      <c r="E5" s="83"/>
      <c r="F5" s="1"/>
      <c r="G5" s="1"/>
      <c r="H5" s="1"/>
      <c r="I5" s="1"/>
      <c r="J5" s="1"/>
    </row>
    <row r="6" spans="1:10">
      <c r="A6" s="162"/>
      <c r="B6" s="162"/>
      <c r="C6" s="162"/>
    </row>
    <row r="7" spans="1:10">
      <c r="A7" s="162"/>
      <c r="B7" s="162"/>
      <c r="C7" s="162"/>
    </row>
    <row r="33" spans="1:10">
      <c r="A33" s="430" t="s">
        <v>412</v>
      </c>
      <c r="B33" s="430"/>
      <c r="C33" s="430"/>
      <c r="D33" s="430"/>
      <c r="J33" s="85" t="s">
        <v>18</v>
      </c>
    </row>
  </sheetData>
  <mergeCells count="2">
    <mergeCell ref="A3:J3"/>
    <mergeCell ref="A33:D33"/>
  </mergeCells>
  <pageMargins left="0.70866141732283472" right="0.70866141732283472" top="0.78740157480314965" bottom="0.78740157480314965"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H35"/>
  <sheetViews>
    <sheetView showGridLines="0" zoomScaleNormal="100" workbookViewId="0"/>
  </sheetViews>
  <sheetFormatPr baseColWidth="10" defaultRowHeight="14.25"/>
  <cols>
    <col min="1" max="7" width="11" style="173"/>
    <col min="8" max="8" width="22.125" style="173" customWidth="1"/>
    <col min="9" max="263" width="11" style="173"/>
    <col min="264" max="264" width="22.125" style="173" customWidth="1"/>
    <col min="265" max="519" width="11" style="173"/>
    <col min="520" max="520" width="22.125" style="173" customWidth="1"/>
    <col min="521" max="775" width="11" style="173"/>
    <col min="776" max="776" width="22.125" style="173" customWidth="1"/>
    <col min="777" max="1031" width="11" style="173"/>
    <col min="1032" max="1032" width="22.125" style="173" customWidth="1"/>
    <col min="1033" max="1287" width="11" style="173"/>
    <col min="1288" max="1288" width="22.125" style="173" customWidth="1"/>
    <col min="1289" max="1543" width="11" style="173"/>
    <col min="1544" max="1544" width="22.125" style="173" customWidth="1"/>
    <col min="1545" max="1799" width="11" style="173"/>
    <col min="1800" max="1800" width="22.125" style="173" customWidth="1"/>
    <col min="1801" max="2055" width="11" style="173"/>
    <col min="2056" max="2056" width="22.125" style="173" customWidth="1"/>
    <col min="2057" max="2311" width="11" style="173"/>
    <col min="2312" max="2312" width="22.125" style="173" customWidth="1"/>
    <col min="2313" max="2567" width="11" style="173"/>
    <col min="2568" max="2568" width="22.125" style="173" customWidth="1"/>
    <col min="2569" max="2823" width="11" style="173"/>
    <col min="2824" max="2824" width="22.125" style="173" customWidth="1"/>
    <col min="2825" max="3079" width="11" style="173"/>
    <col min="3080" max="3080" width="22.125" style="173" customWidth="1"/>
    <col min="3081" max="3335" width="11" style="173"/>
    <col min="3336" max="3336" width="22.125" style="173" customWidth="1"/>
    <col min="3337" max="3591" width="11" style="173"/>
    <col min="3592" max="3592" width="22.125" style="173" customWidth="1"/>
    <col min="3593" max="3847" width="11" style="173"/>
    <col min="3848" max="3848" width="22.125" style="173" customWidth="1"/>
    <col min="3849" max="4103" width="11" style="173"/>
    <col min="4104" max="4104" width="22.125" style="173" customWidth="1"/>
    <col min="4105" max="4359" width="11" style="173"/>
    <col min="4360" max="4360" width="22.125" style="173" customWidth="1"/>
    <col min="4361" max="4615" width="11" style="173"/>
    <col min="4616" max="4616" width="22.125" style="173" customWidth="1"/>
    <col min="4617" max="4871" width="11" style="173"/>
    <col min="4872" max="4872" width="22.125" style="173" customWidth="1"/>
    <col min="4873" max="5127" width="11" style="173"/>
    <col min="5128" max="5128" width="22.125" style="173" customWidth="1"/>
    <col min="5129" max="5383" width="11" style="173"/>
    <col min="5384" max="5384" width="22.125" style="173" customWidth="1"/>
    <col min="5385" max="5639" width="11" style="173"/>
    <col min="5640" max="5640" width="22.125" style="173" customWidth="1"/>
    <col min="5641" max="5895" width="11" style="173"/>
    <col min="5896" max="5896" width="22.125" style="173" customWidth="1"/>
    <col min="5897" max="6151" width="11" style="173"/>
    <col min="6152" max="6152" width="22.125" style="173" customWidth="1"/>
    <col min="6153" max="6407" width="11" style="173"/>
    <col min="6408" max="6408" width="22.125" style="173" customWidth="1"/>
    <col min="6409" max="6663" width="11" style="173"/>
    <col min="6664" max="6664" width="22.125" style="173" customWidth="1"/>
    <col min="6665" max="6919" width="11" style="173"/>
    <col min="6920" max="6920" width="22.125" style="173" customWidth="1"/>
    <col min="6921" max="7175" width="11" style="173"/>
    <col min="7176" max="7176" width="22.125" style="173" customWidth="1"/>
    <col min="7177" max="7431" width="11" style="173"/>
    <col min="7432" max="7432" width="22.125" style="173" customWidth="1"/>
    <col min="7433" max="7687" width="11" style="173"/>
    <col min="7688" max="7688" width="22.125" style="173" customWidth="1"/>
    <col min="7689" max="7943" width="11" style="173"/>
    <col min="7944" max="7944" width="22.125" style="173" customWidth="1"/>
    <col min="7945" max="8199" width="11" style="173"/>
    <col min="8200" max="8200" width="22.125" style="173" customWidth="1"/>
    <col min="8201" max="8455" width="11" style="173"/>
    <col min="8456" max="8456" width="22.125" style="173" customWidth="1"/>
    <col min="8457" max="8711" width="11" style="173"/>
    <col min="8712" max="8712" width="22.125" style="173" customWidth="1"/>
    <col min="8713" max="8967" width="11" style="173"/>
    <col min="8968" max="8968" width="22.125" style="173" customWidth="1"/>
    <col min="8969" max="9223" width="11" style="173"/>
    <col min="9224" max="9224" width="22.125" style="173" customWidth="1"/>
    <col min="9225" max="9479" width="11" style="173"/>
    <col min="9480" max="9480" width="22.125" style="173" customWidth="1"/>
    <col min="9481" max="9735" width="11" style="173"/>
    <col min="9736" max="9736" width="22.125" style="173" customWidth="1"/>
    <col min="9737" max="9991" width="11" style="173"/>
    <col min="9992" max="9992" width="22.125" style="173" customWidth="1"/>
    <col min="9993" max="10247" width="11" style="173"/>
    <col min="10248" max="10248" width="22.125" style="173" customWidth="1"/>
    <col min="10249" max="10503" width="11" style="173"/>
    <col min="10504" max="10504" width="22.125" style="173" customWidth="1"/>
    <col min="10505" max="10759" width="11" style="173"/>
    <col min="10760" max="10760" width="22.125" style="173" customWidth="1"/>
    <col min="10761" max="11015" width="11" style="173"/>
    <col min="11016" max="11016" width="22.125" style="173" customWidth="1"/>
    <col min="11017" max="11271" width="11" style="173"/>
    <col min="11272" max="11272" width="22.125" style="173" customWidth="1"/>
    <col min="11273" max="11527" width="11" style="173"/>
    <col min="11528" max="11528" width="22.125" style="173" customWidth="1"/>
    <col min="11529" max="11783" width="11" style="173"/>
    <col min="11784" max="11784" width="22.125" style="173" customWidth="1"/>
    <col min="11785" max="12039" width="11" style="173"/>
    <col min="12040" max="12040" width="22.125" style="173" customWidth="1"/>
    <col min="12041" max="12295" width="11" style="173"/>
    <col min="12296" max="12296" width="22.125" style="173" customWidth="1"/>
    <col min="12297" max="12551" width="11" style="173"/>
    <col min="12552" max="12552" width="22.125" style="173" customWidth="1"/>
    <col min="12553" max="12807" width="11" style="173"/>
    <col min="12808" max="12808" width="22.125" style="173" customWidth="1"/>
    <col min="12809" max="13063" width="11" style="173"/>
    <col min="13064" max="13064" width="22.125" style="173" customWidth="1"/>
    <col min="13065" max="13319" width="11" style="173"/>
    <col min="13320" max="13320" width="22.125" style="173" customWidth="1"/>
    <col min="13321" max="13575" width="11" style="173"/>
    <col min="13576" max="13576" width="22.125" style="173" customWidth="1"/>
    <col min="13577" max="13831" width="11" style="173"/>
    <col min="13832" max="13832" width="22.125" style="173" customWidth="1"/>
    <col min="13833" max="14087" width="11" style="173"/>
    <col min="14088" max="14088" width="22.125" style="173" customWidth="1"/>
    <col min="14089" max="14343" width="11" style="173"/>
    <col min="14344" max="14344" width="22.125" style="173" customWidth="1"/>
    <col min="14345" max="14599" width="11" style="173"/>
    <col min="14600" max="14600" width="22.125" style="173" customWidth="1"/>
    <col min="14601" max="14855" width="11" style="173"/>
    <col min="14856" max="14856" width="22.125" style="173" customWidth="1"/>
    <col min="14857" max="15111" width="11" style="173"/>
    <col min="15112" max="15112" width="22.125" style="173" customWidth="1"/>
    <col min="15113" max="15367" width="11" style="173"/>
    <col min="15368" max="15368" width="22.125" style="173" customWidth="1"/>
    <col min="15369" max="15623" width="11" style="173"/>
    <col min="15624" max="15624" width="22.125" style="173" customWidth="1"/>
    <col min="15625" max="15879" width="11" style="173"/>
    <col min="15880" max="15880" width="22.125" style="173" customWidth="1"/>
    <col min="15881" max="16135" width="11" style="173"/>
    <col min="16136" max="16136" width="22.125" style="173" customWidth="1"/>
    <col min="16137" max="16384" width="11" style="173"/>
  </cols>
  <sheetData>
    <row r="1" spans="1:8" s="260" customFormat="1" ht="33.75" customHeight="1">
      <c r="A1" s="258"/>
      <c r="B1" s="258"/>
      <c r="C1" s="258"/>
      <c r="D1" s="258"/>
      <c r="E1" s="258"/>
      <c r="F1" s="258"/>
      <c r="G1" s="259"/>
      <c r="H1" s="304" t="s">
        <v>44</v>
      </c>
    </row>
    <row r="2" spans="1:8" s="260" customFormat="1" ht="13.5" customHeight="1">
      <c r="G2" s="261"/>
      <c r="H2" s="305" t="s">
        <v>354</v>
      </c>
    </row>
    <row r="3" spans="1:8" s="262" customFormat="1" ht="11.25" customHeight="1"/>
    <row r="4" spans="1:8" s="262" customFormat="1" ht="15" customHeight="1">
      <c r="A4" s="263" t="s">
        <v>45</v>
      </c>
      <c r="B4" s="263"/>
      <c r="C4" s="263"/>
      <c r="D4" s="263"/>
      <c r="E4" s="263"/>
      <c r="F4" s="263"/>
      <c r="G4" s="263"/>
      <c r="H4" s="263"/>
    </row>
    <row r="5" spans="1:8" ht="11.25" customHeight="1"/>
    <row r="6" spans="1:8" ht="253.5" customHeight="1">
      <c r="A6" s="448" t="s">
        <v>355</v>
      </c>
      <c r="B6" s="449"/>
      <c r="C6" s="449"/>
      <c r="D6" s="449"/>
      <c r="E6" s="449"/>
      <c r="F6" s="449"/>
      <c r="G6" s="449"/>
      <c r="H6" s="449"/>
    </row>
    <row r="7" spans="1:8" ht="187.5" customHeight="1">
      <c r="A7" s="450" t="s">
        <v>356</v>
      </c>
      <c r="B7" s="451"/>
      <c r="C7" s="451"/>
      <c r="D7" s="451"/>
      <c r="E7" s="451"/>
      <c r="F7" s="451"/>
      <c r="G7" s="451"/>
      <c r="H7" s="451"/>
    </row>
    <row r="8" spans="1:8" ht="14.25" customHeight="1">
      <c r="A8" s="446" t="s">
        <v>324</v>
      </c>
      <c r="B8" s="452"/>
      <c r="C8" s="452"/>
      <c r="D8" s="452"/>
      <c r="E8" s="452"/>
      <c r="F8" s="452"/>
      <c r="G8" s="452"/>
      <c r="H8" s="452"/>
    </row>
    <row r="9" spans="1:8" ht="207" customHeight="1">
      <c r="A9" s="453" t="s">
        <v>357</v>
      </c>
      <c r="B9" s="451"/>
      <c r="C9" s="451"/>
      <c r="D9" s="451"/>
      <c r="E9" s="451"/>
      <c r="F9" s="451"/>
      <c r="G9" s="451"/>
      <c r="H9" s="451"/>
    </row>
    <row r="10" spans="1:8" ht="24" customHeight="1">
      <c r="A10" s="454" t="s">
        <v>325</v>
      </c>
      <c r="B10" s="447"/>
      <c r="C10" s="447"/>
      <c r="D10" s="447"/>
      <c r="E10" s="447"/>
      <c r="F10" s="447"/>
      <c r="G10" s="447"/>
      <c r="H10" s="447"/>
    </row>
    <row r="11" spans="1:8" ht="218.25" customHeight="1">
      <c r="A11" s="450" t="s">
        <v>358</v>
      </c>
      <c r="B11" s="451"/>
      <c r="C11" s="451"/>
      <c r="D11" s="451"/>
      <c r="E11" s="451"/>
      <c r="F11" s="451"/>
      <c r="G11" s="451"/>
      <c r="H11" s="451"/>
    </row>
    <row r="12" spans="1:8" ht="15.75" customHeight="1">
      <c r="A12" s="446" t="s">
        <v>326</v>
      </c>
      <c r="B12" s="447"/>
      <c r="C12" s="447"/>
      <c r="D12" s="447"/>
      <c r="E12" s="447"/>
      <c r="F12" s="447"/>
      <c r="G12" s="447"/>
      <c r="H12" s="447"/>
    </row>
    <row r="13" spans="1:8">
      <c r="A13" s="306"/>
    </row>
    <row r="14" spans="1:8">
      <c r="A14" s="307"/>
    </row>
    <row r="15" spans="1:8">
      <c r="A15" s="308"/>
      <c r="C15" s="309"/>
      <c r="D15" s="309"/>
    </row>
    <row r="16" spans="1:8">
      <c r="A16" s="307"/>
    </row>
    <row r="17" spans="1:1">
      <c r="A17" s="307"/>
    </row>
    <row r="18" spans="1:1">
      <c r="A18" s="308"/>
    </row>
    <row r="19" spans="1:1">
      <c r="A19" s="307"/>
    </row>
    <row r="20" spans="1:1">
      <c r="A20" s="307"/>
    </row>
    <row r="21" spans="1:1">
      <c r="A21" s="307"/>
    </row>
    <row r="22" spans="1:1">
      <c r="A22" s="308"/>
    </row>
    <row r="23" spans="1:1">
      <c r="A23" s="308"/>
    </row>
    <row r="24" spans="1:1">
      <c r="A24" s="308"/>
    </row>
    <row r="25" spans="1:1">
      <c r="A25" s="307"/>
    </row>
    <row r="26" spans="1:1">
      <c r="A26" s="307"/>
    </row>
    <row r="27" spans="1:1">
      <c r="A27" s="307"/>
    </row>
    <row r="28" spans="1:1">
      <c r="A28" s="307"/>
    </row>
    <row r="29" spans="1:1">
      <c r="A29" s="307"/>
    </row>
    <row r="30" spans="1:1">
      <c r="A30" s="307"/>
    </row>
    <row r="31" spans="1:1">
      <c r="A31" s="307"/>
    </row>
    <row r="32" spans="1:1">
      <c r="A32" s="307"/>
    </row>
    <row r="33" spans="1:1">
      <c r="A33" s="307"/>
    </row>
    <row r="34" spans="1:1">
      <c r="A34" s="307"/>
    </row>
    <row r="35" spans="1:1">
      <c r="A35" s="310"/>
    </row>
  </sheetData>
  <mergeCells count="7">
    <mergeCell ref="A12:H12"/>
    <mergeCell ref="A6:H6"/>
    <mergeCell ref="A7:H7"/>
    <mergeCell ref="A8:H8"/>
    <mergeCell ref="A9:H9"/>
    <mergeCell ref="A10:H10"/>
    <mergeCell ref="A11:H11"/>
  </mergeCells>
  <hyperlinks>
    <hyperlink ref="A8" r:id="rId1"/>
    <hyperlink ref="A10" r:id="rId2"/>
    <hyperlink ref="A12" r:id="rId3"/>
  </hyperlinks>
  <pageMargins left="0.70866141732283472" right="0.39370078740157483" top="0.59055118110236227" bottom="0.59055118110236227" header="0.31496062992125984" footer="0.31496062992125984"/>
  <pageSetup paperSize="9" scale="78" orientation="portrait" verticalDpi="0" r:id="rId4"/>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I82"/>
  <sheetViews>
    <sheetView showGridLines="0" zoomScaleNormal="100" workbookViewId="0"/>
  </sheetViews>
  <sheetFormatPr baseColWidth="10" defaultRowHeight="12.75"/>
  <cols>
    <col min="1" max="1" width="1.625" style="14" customWidth="1"/>
    <col min="2" max="2" width="26.125" style="14" customWidth="1"/>
    <col min="3" max="3" width="36.875" style="14" customWidth="1"/>
    <col min="4" max="4" width="38.25" style="14" customWidth="1"/>
    <col min="5" max="7" width="11" style="14"/>
    <col min="8" max="8" width="35.75" style="14" customWidth="1"/>
    <col min="9" max="16384" width="11" style="14"/>
  </cols>
  <sheetData>
    <row r="1" spans="1:4" s="13" customFormat="1" ht="33.75" customHeight="1">
      <c r="A1" s="11"/>
      <c r="B1" s="11"/>
      <c r="C1" s="12"/>
      <c r="D1" s="12" t="s">
        <v>17</v>
      </c>
    </row>
    <row r="2" spans="1:4" ht="15" customHeight="1">
      <c r="C2" s="15"/>
      <c r="D2" s="15" t="s">
        <v>19</v>
      </c>
    </row>
    <row r="3" spans="1:4" ht="15.75">
      <c r="A3" s="16"/>
      <c r="B3" s="17"/>
      <c r="C3" s="17"/>
      <c r="D3" s="17"/>
    </row>
    <row r="4" spans="1:4">
      <c r="A4" s="18"/>
    </row>
    <row r="7" spans="1:4">
      <c r="A7" s="19"/>
      <c r="B7" s="19"/>
      <c r="C7" s="19"/>
      <c r="D7" s="19"/>
    </row>
    <row r="8" spans="1:4">
      <c r="A8" s="19"/>
      <c r="B8" s="19"/>
      <c r="C8" s="19"/>
      <c r="D8" s="19"/>
    </row>
    <row r="9" spans="1:4">
      <c r="A9" s="19"/>
      <c r="B9" s="19"/>
      <c r="C9" s="19"/>
      <c r="D9" s="19"/>
    </row>
    <row r="10" spans="1:4">
      <c r="A10" s="20"/>
      <c r="B10" s="21"/>
      <c r="C10" s="20"/>
      <c r="D10" s="20"/>
    </row>
    <row r="11" spans="1:4">
      <c r="A11" s="19"/>
      <c r="B11" s="22"/>
      <c r="C11" s="22"/>
      <c r="D11" s="22"/>
    </row>
    <row r="12" spans="1:4">
      <c r="A12" s="19"/>
      <c r="B12" s="19"/>
      <c r="C12" s="19"/>
      <c r="D12" s="19"/>
    </row>
    <row r="13" spans="1:4">
      <c r="A13" s="19"/>
      <c r="B13" s="19"/>
      <c r="C13" s="19"/>
      <c r="D13" s="19"/>
    </row>
    <row r="14" spans="1:4">
      <c r="A14" s="19"/>
      <c r="B14" s="19"/>
      <c r="C14" s="19"/>
      <c r="D14" s="19"/>
    </row>
    <row r="15" spans="1:4">
      <c r="A15" s="19"/>
      <c r="B15" s="19"/>
      <c r="C15" s="19"/>
      <c r="D15" s="19"/>
    </row>
    <row r="16" spans="1:4">
      <c r="A16" s="19"/>
      <c r="B16" s="19"/>
      <c r="C16" s="19"/>
      <c r="D16" s="19"/>
    </row>
    <row r="17" spans="1:9">
      <c r="A17" s="19"/>
      <c r="B17" s="19"/>
      <c r="C17" s="19"/>
      <c r="D17" s="19"/>
    </row>
    <row r="18" spans="1:9">
      <c r="A18" s="19"/>
      <c r="B18" s="19"/>
      <c r="C18" s="19"/>
      <c r="D18" s="19"/>
    </row>
    <row r="19" spans="1:9">
      <c r="A19" s="19"/>
      <c r="B19" s="19"/>
      <c r="C19" s="19"/>
      <c r="D19" s="19"/>
    </row>
    <row r="20" spans="1:9">
      <c r="A20" s="19"/>
      <c r="B20" s="19"/>
      <c r="C20" s="19"/>
      <c r="D20" s="19"/>
    </row>
    <row r="21" spans="1:9">
      <c r="A21" s="19"/>
      <c r="B21" s="19"/>
      <c r="C21" s="19"/>
      <c r="D21" s="19"/>
    </row>
    <row r="22" spans="1:9">
      <c r="A22" s="19"/>
      <c r="B22" s="19"/>
      <c r="C22" s="19"/>
      <c r="D22" s="19"/>
    </row>
    <row r="23" spans="1:9">
      <c r="A23" s="19"/>
      <c r="B23" s="19"/>
      <c r="C23" s="19"/>
      <c r="D23" s="19"/>
    </row>
    <row r="24" spans="1:9">
      <c r="A24" s="19"/>
      <c r="B24" s="19"/>
      <c r="C24" s="19"/>
      <c r="D24" s="19"/>
    </row>
    <row r="25" spans="1:9">
      <c r="A25" s="19"/>
      <c r="B25" s="19"/>
      <c r="C25" s="19"/>
      <c r="D25" s="19"/>
    </row>
    <row r="26" spans="1:9">
      <c r="A26" s="19"/>
      <c r="B26" s="19"/>
      <c r="C26" s="19"/>
      <c r="D26" s="19"/>
    </row>
    <row r="27" spans="1:9">
      <c r="A27" s="19"/>
      <c r="B27" s="19"/>
      <c r="C27" s="19"/>
      <c r="D27" s="19"/>
      <c r="I27" s="23"/>
    </row>
    <row r="28" spans="1:9">
      <c r="A28" s="19"/>
      <c r="B28" s="19"/>
      <c r="C28" s="19"/>
      <c r="D28" s="19"/>
    </row>
    <row r="29" spans="1:9">
      <c r="A29" s="19"/>
      <c r="B29" s="19"/>
      <c r="C29" s="19"/>
      <c r="D29" s="19"/>
      <c r="G29" s="24"/>
    </row>
    <row r="30" spans="1:9">
      <c r="A30" s="19"/>
      <c r="B30" s="19"/>
      <c r="C30" s="19"/>
      <c r="D30" s="19"/>
    </row>
    <row r="31" spans="1:9">
      <c r="A31" s="19"/>
      <c r="B31" s="19"/>
      <c r="C31" s="19"/>
      <c r="D31" s="19"/>
    </row>
    <row r="32" spans="1:9">
      <c r="A32" s="19"/>
      <c r="B32" s="19"/>
      <c r="C32" s="19"/>
      <c r="D32" s="19"/>
    </row>
    <row r="33" spans="1:4">
      <c r="A33" s="19"/>
      <c r="B33" s="19"/>
      <c r="C33" s="19"/>
      <c r="D33" s="19"/>
    </row>
    <row r="34" spans="1:4" ht="24" customHeight="1">
      <c r="A34" s="25"/>
      <c r="B34" s="19"/>
      <c r="C34" s="19"/>
      <c r="D34" s="19"/>
    </row>
    <row r="35" spans="1:4">
      <c r="A35" s="19"/>
      <c r="B35" s="19"/>
      <c r="C35" s="19"/>
      <c r="D35" s="19"/>
    </row>
    <row r="36" spans="1:4">
      <c r="A36" s="19"/>
      <c r="B36" s="19"/>
      <c r="C36" s="19"/>
      <c r="D36" s="19"/>
    </row>
    <row r="37" spans="1:4">
      <c r="A37" s="19"/>
      <c r="B37" s="19"/>
      <c r="C37" s="19"/>
      <c r="D37" s="19"/>
    </row>
    <row r="38" spans="1:4">
      <c r="A38" s="19"/>
      <c r="B38" s="19"/>
      <c r="C38" s="19"/>
      <c r="D38" s="19"/>
    </row>
    <row r="39" spans="1:4">
      <c r="A39" s="19"/>
      <c r="B39" s="19"/>
      <c r="C39" s="19"/>
      <c r="D39" s="19"/>
    </row>
    <row r="40" spans="1:4">
      <c r="A40" s="19"/>
      <c r="B40" s="19"/>
      <c r="C40" s="19"/>
      <c r="D40" s="19"/>
    </row>
    <row r="41" spans="1:4">
      <c r="A41" s="19"/>
      <c r="B41" s="19"/>
      <c r="C41" s="19"/>
      <c r="D41" s="19"/>
    </row>
    <row r="42" spans="1:4">
      <c r="A42" s="19"/>
      <c r="B42" s="19"/>
      <c r="C42" s="19"/>
      <c r="D42" s="19"/>
    </row>
    <row r="43" spans="1:4">
      <c r="A43" s="19"/>
      <c r="B43" s="19"/>
      <c r="C43" s="19"/>
      <c r="D43" s="19"/>
    </row>
    <row r="44" spans="1:4">
      <c r="A44" s="19"/>
      <c r="B44" s="19"/>
      <c r="C44" s="19"/>
      <c r="D44" s="19"/>
    </row>
    <row r="45" spans="1:4">
      <c r="A45" s="19"/>
      <c r="B45" s="19"/>
      <c r="C45" s="19"/>
      <c r="D45" s="19"/>
    </row>
    <row r="46" spans="1:4">
      <c r="A46" s="26"/>
      <c r="B46" s="19"/>
      <c r="C46" s="19"/>
      <c r="D46" s="19"/>
    </row>
    <row r="47" spans="1:4">
      <c r="A47" s="19"/>
      <c r="B47" s="19"/>
      <c r="C47" s="19"/>
      <c r="D47" s="19"/>
    </row>
    <row r="48" spans="1:4">
      <c r="A48" s="27"/>
      <c r="B48" s="19"/>
      <c r="C48" s="19"/>
      <c r="D48" s="19"/>
    </row>
    <row r="49" spans="1:4">
      <c r="A49" s="19"/>
      <c r="B49" s="19"/>
      <c r="C49" s="19"/>
      <c r="D49" s="19"/>
    </row>
    <row r="50" spans="1:4">
      <c r="A50" s="19"/>
      <c r="B50" s="19"/>
      <c r="C50" s="19"/>
      <c r="D50" s="19"/>
    </row>
    <row r="51" spans="1:4">
      <c r="A51" s="19"/>
      <c r="B51" s="19"/>
      <c r="C51" s="19"/>
      <c r="D51" s="19"/>
    </row>
    <row r="52" spans="1:4">
      <c r="A52" s="19"/>
      <c r="B52" s="19"/>
      <c r="C52" s="19"/>
      <c r="D52" s="19"/>
    </row>
    <row r="53" spans="1:4">
      <c r="A53" s="19"/>
      <c r="B53" s="19"/>
      <c r="C53" s="19"/>
      <c r="D53" s="19"/>
    </row>
    <row r="54" spans="1:4">
      <c r="A54" s="19"/>
      <c r="B54" s="19"/>
      <c r="C54" s="19"/>
      <c r="D54" s="19"/>
    </row>
    <row r="55" spans="1:4" ht="14.25">
      <c r="A55" s="28"/>
      <c r="B55" s="29"/>
      <c r="C55" s="29"/>
      <c r="D55" s="19"/>
    </row>
    <row r="56" spans="1:4" ht="14.25">
      <c r="A56" s="28"/>
      <c r="B56" s="29"/>
      <c r="C56" s="29"/>
      <c r="D56" s="19"/>
    </row>
    <row r="57" spans="1:4" ht="14.25">
      <c r="A57" s="28"/>
      <c r="B57" s="29"/>
      <c r="C57" s="29"/>
    </row>
    <row r="58" spans="1:4" ht="14.25">
      <c r="A58" s="28"/>
      <c r="B58" s="29"/>
      <c r="C58" s="29"/>
    </row>
    <row r="59" spans="1:4" ht="14.25">
      <c r="A59" s="28"/>
      <c r="B59" s="29"/>
      <c r="C59" s="29"/>
    </row>
    <row r="60" spans="1:4" ht="15.75">
      <c r="A60" s="30"/>
      <c r="B60" s="29"/>
      <c r="C60" s="29"/>
    </row>
    <row r="61" spans="1:4" ht="14.25">
      <c r="A61" s="31"/>
      <c r="B61" s="29"/>
      <c r="C61" s="29"/>
    </row>
    <row r="62" spans="1:4">
      <c r="A62" s="32"/>
    </row>
    <row r="63" spans="1:4">
      <c r="A63" s="32"/>
    </row>
    <row r="64" spans="1:4">
      <c r="A64" s="32"/>
    </row>
    <row r="65" spans="1:4">
      <c r="A65" s="33" t="s">
        <v>20</v>
      </c>
    </row>
    <row r="66" spans="1:4" ht="13.5" thickBot="1">
      <c r="A66" s="31"/>
    </row>
    <row r="67" spans="1:4" ht="22.5" customHeight="1" thickBot="1">
      <c r="B67" s="458" t="s">
        <v>21</v>
      </c>
      <c r="C67" s="459"/>
      <c r="D67" s="460"/>
    </row>
    <row r="68" spans="1:4" s="34" customFormat="1" ht="33.75" customHeight="1">
      <c r="B68" s="35" t="s">
        <v>22</v>
      </c>
      <c r="C68" s="36" t="s">
        <v>23</v>
      </c>
      <c r="D68" s="37" t="s">
        <v>24</v>
      </c>
    </row>
    <row r="69" spans="1:4" ht="3.75" customHeight="1" thickBot="1">
      <c r="B69" s="38"/>
      <c r="C69" s="39"/>
      <c r="D69" s="40"/>
    </row>
    <row r="70" spans="1:4" ht="33.75" customHeight="1" thickBot="1">
      <c r="B70" s="461" t="s">
        <v>25</v>
      </c>
      <c r="C70" s="41" t="s">
        <v>6</v>
      </c>
      <c r="D70" s="457" t="s">
        <v>26</v>
      </c>
    </row>
    <row r="71" spans="1:4" ht="33.75" customHeight="1" thickBot="1">
      <c r="B71" s="462"/>
      <c r="C71" s="42" t="s">
        <v>27</v>
      </c>
      <c r="D71" s="457"/>
    </row>
    <row r="72" spans="1:4" ht="33.75" customHeight="1" thickBot="1">
      <c r="B72" s="463"/>
      <c r="C72" s="43" t="s">
        <v>28</v>
      </c>
      <c r="D72" s="457"/>
    </row>
    <row r="73" spans="1:4" ht="33.75" customHeight="1" thickBot="1">
      <c r="B73" s="462" t="s">
        <v>29</v>
      </c>
      <c r="C73" s="44" t="s">
        <v>30</v>
      </c>
      <c r="D73" s="457" t="s">
        <v>31</v>
      </c>
    </row>
    <row r="74" spans="1:4" ht="33.75" customHeight="1" thickBot="1">
      <c r="B74" s="462"/>
      <c r="C74" s="42" t="s">
        <v>32</v>
      </c>
      <c r="D74" s="457"/>
    </row>
    <row r="75" spans="1:4" ht="33.75" customHeight="1" thickBot="1">
      <c r="B75" s="463"/>
      <c r="C75" s="43" t="s">
        <v>33</v>
      </c>
      <c r="D75" s="457"/>
    </row>
    <row r="76" spans="1:4" ht="33.75" customHeight="1" thickBot="1">
      <c r="B76" s="461" t="s">
        <v>34</v>
      </c>
      <c r="C76" s="41" t="s">
        <v>35</v>
      </c>
      <c r="D76" s="457" t="s">
        <v>36</v>
      </c>
    </row>
    <row r="77" spans="1:4" ht="33.75" customHeight="1" thickBot="1">
      <c r="B77" s="462"/>
      <c r="C77" s="42" t="s">
        <v>37</v>
      </c>
      <c r="D77" s="457"/>
    </row>
    <row r="78" spans="1:4" ht="33.75" customHeight="1" thickBot="1">
      <c r="B78" s="462"/>
      <c r="C78" s="42" t="s">
        <v>38</v>
      </c>
      <c r="D78" s="457"/>
    </row>
    <row r="79" spans="1:4" ht="33.75" customHeight="1" thickBot="1">
      <c r="B79" s="463"/>
      <c r="C79" s="43" t="s">
        <v>39</v>
      </c>
      <c r="D79" s="457"/>
    </row>
    <row r="80" spans="1:4" ht="33.75" customHeight="1" thickBot="1">
      <c r="B80" s="455" t="s">
        <v>40</v>
      </c>
      <c r="C80" s="45" t="s">
        <v>41</v>
      </c>
      <c r="D80" s="457" t="s">
        <v>42</v>
      </c>
    </row>
    <row r="81" spans="2:4" ht="33.75" customHeight="1" thickBot="1">
      <c r="B81" s="456"/>
      <c r="C81" s="46" t="s">
        <v>43</v>
      </c>
      <c r="D81" s="457"/>
    </row>
    <row r="82" spans="2:4">
      <c r="B82" s="31"/>
    </row>
  </sheetData>
  <mergeCells count="9">
    <mergeCell ref="B80:B81"/>
    <mergeCell ref="D80:D81"/>
    <mergeCell ref="B67:D67"/>
    <mergeCell ref="B70:B72"/>
    <mergeCell ref="D70:D72"/>
    <mergeCell ref="B73:B75"/>
    <mergeCell ref="D73:D75"/>
    <mergeCell ref="B76:B79"/>
    <mergeCell ref="D76:D79"/>
  </mergeCells>
  <hyperlinks>
    <hyperlink ref="A65" r:id="rId1"/>
  </hyperlinks>
  <pageMargins left="0.70866141732283472" right="0.70866141732283472" top="0.39370078740157483" bottom="0.35433070866141736" header="0.31496062992125984" footer="0.31496062992125984"/>
  <pageSetup paperSize="9" scale="75" fitToHeight="2" orientation="portrait" r:id="rId2"/>
  <rowBreaks count="1" manualBreakCount="1">
    <brk id="66" max="3" man="1"/>
  </row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H60"/>
  <sheetViews>
    <sheetView showGridLines="0" workbookViewId="0"/>
  </sheetViews>
  <sheetFormatPr baseColWidth="10" defaultRowHeight="12.75"/>
  <cols>
    <col min="1" max="1" width="5.5" style="14" customWidth="1"/>
    <col min="2" max="16384" width="11" style="14"/>
  </cols>
  <sheetData>
    <row r="1" spans="1:8" s="13" customFormat="1" ht="33.75" customHeight="1">
      <c r="A1" s="11"/>
      <c r="B1" s="11"/>
      <c r="C1" s="11"/>
      <c r="D1" s="11"/>
      <c r="E1" s="11"/>
      <c r="F1" s="11"/>
      <c r="G1" s="12"/>
      <c r="H1" s="12" t="s">
        <v>17</v>
      </c>
    </row>
    <row r="3" spans="1:8" ht="15.75">
      <c r="A3" s="17" t="s">
        <v>46</v>
      </c>
      <c r="B3" s="17"/>
      <c r="C3" s="17"/>
      <c r="D3" s="17"/>
      <c r="E3" s="17"/>
      <c r="F3" s="17"/>
      <c r="G3" s="17"/>
      <c r="H3" s="17"/>
    </row>
    <row r="6" spans="1:8">
      <c r="A6" s="19"/>
      <c r="B6" s="19"/>
      <c r="C6" s="19"/>
      <c r="D6" s="19"/>
      <c r="E6" s="19"/>
      <c r="F6" s="19"/>
      <c r="G6" s="19"/>
      <c r="H6" s="19"/>
    </row>
    <row r="7" spans="1:8">
      <c r="A7" s="19"/>
      <c r="B7" s="19"/>
      <c r="C7" s="19"/>
      <c r="D7" s="19"/>
      <c r="E7" s="19"/>
      <c r="F7" s="19"/>
      <c r="G7" s="19"/>
      <c r="H7" s="19"/>
    </row>
    <row r="8" spans="1:8">
      <c r="A8" s="19"/>
      <c r="B8" s="19"/>
      <c r="C8" s="19"/>
      <c r="D8" s="19"/>
      <c r="E8" s="19"/>
      <c r="F8" s="19"/>
      <c r="G8" s="19"/>
      <c r="H8" s="19"/>
    </row>
    <row r="9" spans="1:8">
      <c r="A9" s="20"/>
      <c r="B9" s="21"/>
      <c r="C9" s="20"/>
      <c r="D9" s="20"/>
      <c r="E9" s="20"/>
      <c r="F9" s="20"/>
      <c r="G9" s="20"/>
      <c r="H9" s="20"/>
    </row>
    <row r="10" spans="1:8">
      <c r="A10" s="19"/>
      <c r="B10" s="22"/>
      <c r="C10" s="22"/>
      <c r="D10" s="22"/>
      <c r="E10" s="22"/>
      <c r="F10" s="22"/>
      <c r="G10" s="22"/>
      <c r="H10" s="22"/>
    </row>
    <row r="11" spans="1:8">
      <c r="A11" s="19"/>
      <c r="B11" s="19"/>
      <c r="C11" s="19"/>
      <c r="D11" s="19"/>
      <c r="E11" s="19"/>
      <c r="F11" s="19"/>
      <c r="G11" s="19"/>
      <c r="H11" s="19"/>
    </row>
    <row r="12" spans="1:8">
      <c r="A12" s="19"/>
      <c r="B12" s="19"/>
      <c r="C12" s="19"/>
      <c r="D12" s="19"/>
      <c r="E12" s="19"/>
      <c r="F12" s="19"/>
      <c r="G12" s="19"/>
      <c r="H12" s="19"/>
    </row>
    <row r="13" spans="1:8">
      <c r="A13" s="19"/>
      <c r="B13" s="19"/>
      <c r="C13" s="19"/>
      <c r="D13" s="19"/>
      <c r="E13" s="19"/>
      <c r="F13" s="19"/>
      <c r="G13" s="19"/>
      <c r="H13" s="19"/>
    </row>
    <row r="14" spans="1:8">
      <c r="A14" s="19"/>
      <c r="B14" s="19"/>
      <c r="C14" s="19"/>
      <c r="D14" s="19"/>
      <c r="E14" s="19"/>
      <c r="F14" s="19"/>
      <c r="G14" s="19"/>
      <c r="H14" s="19"/>
    </row>
    <row r="15" spans="1:8">
      <c r="A15" s="19"/>
      <c r="B15" s="19"/>
      <c r="C15" s="19"/>
      <c r="D15" s="19"/>
      <c r="E15" s="19"/>
      <c r="F15" s="19"/>
      <c r="G15" s="19"/>
      <c r="H15" s="19"/>
    </row>
    <row r="16" spans="1:8">
      <c r="A16" s="19"/>
      <c r="B16" s="19"/>
      <c r="C16" s="19"/>
      <c r="D16" s="19"/>
      <c r="E16" s="19"/>
      <c r="F16" s="19"/>
      <c r="G16" s="19"/>
      <c r="H16" s="19"/>
    </row>
    <row r="17" spans="1:8">
      <c r="A17" s="19"/>
      <c r="B17" s="19"/>
      <c r="C17" s="19"/>
      <c r="D17" s="19"/>
      <c r="E17" s="19"/>
      <c r="F17" s="19"/>
      <c r="G17" s="19"/>
      <c r="H17" s="19"/>
    </row>
    <row r="18" spans="1:8">
      <c r="A18" s="19"/>
      <c r="B18" s="19"/>
      <c r="C18" s="19"/>
      <c r="D18" s="19"/>
      <c r="E18" s="19"/>
      <c r="F18" s="19"/>
      <c r="G18" s="19"/>
      <c r="H18" s="19"/>
    </row>
    <row r="19" spans="1:8">
      <c r="A19" s="19"/>
      <c r="B19" s="19"/>
      <c r="C19" s="19"/>
      <c r="D19" s="19"/>
      <c r="E19" s="19"/>
      <c r="F19" s="19"/>
      <c r="G19" s="19"/>
      <c r="H19" s="19"/>
    </row>
    <row r="20" spans="1:8">
      <c r="A20" s="19"/>
      <c r="B20" s="19"/>
      <c r="C20" s="19"/>
      <c r="D20" s="19"/>
      <c r="E20" s="19"/>
      <c r="F20" s="19"/>
      <c r="G20" s="19"/>
      <c r="H20" s="19"/>
    </row>
    <row r="21" spans="1:8">
      <c r="A21" s="19"/>
      <c r="B21" s="19"/>
      <c r="C21" s="19"/>
      <c r="D21" s="19"/>
      <c r="E21" s="19"/>
      <c r="F21" s="19"/>
      <c r="G21" s="19"/>
      <c r="H21" s="19"/>
    </row>
    <row r="22" spans="1:8">
      <c r="A22" s="19"/>
      <c r="B22" s="19"/>
      <c r="C22" s="19"/>
      <c r="D22" s="19"/>
      <c r="E22" s="19"/>
      <c r="F22" s="19"/>
      <c r="G22" s="19"/>
      <c r="H22" s="19"/>
    </row>
    <row r="23" spans="1:8">
      <c r="A23" s="19"/>
      <c r="B23" s="19"/>
      <c r="C23" s="19"/>
      <c r="D23" s="19"/>
      <c r="E23" s="19"/>
      <c r="F23" s="19"/>
      <c r="G23" s="19"/>
      <c r="H23" s="19"/>
    </row>
    <row r="24" spans="1:8">
      <c r="A24" s="19"/>
      <c r="B24" s="19"/>
      <c r="C24" s="19"/>
      <c r="D24" s="19"/>
      <c r="E24" s="19"/>
      <c r="F24" s="19"/>
      <c r="G24" s="19"/>
      <c r="H24" s="19"/>
    </row>
    <row r="25" spans="1:8">
      <c r="A25" s="19"/>
      <c r="B25" s="19"/>
      <c r="C25" s="19"/>
      <c r="D25" s="19"/>
      <c r="E25" s="19"/>
      <c r="F25" s="19"/>
      <c r="G25" s="19"/>
      <c r="H25" s="19"/>
    </row>
    <row r="26" spans="1:8">
      <c r="A26" s="19"/>
      <c r="B26" s="19"/>
      <c r="C26" s="19"/>
      <c r="D26" s="19"/>
      <c r="E26" s="19"/>
      <c r="F26" s="19"/>
      <c r="G26" s="19"/>
      <c r="H26" s="19"/>
    </row>
    <row r="27" spans="1:8">
      <c r="A27" s="19"/>
      <c r="B27" s="19"/>
      <c r="C27" s="19"/>
      <c r="D27" s="19"/>
      <c r="E27" s="19"/>
      <c r="F27" s="19"/>
      <c r="G27" s="19"/>
      <c r="H27" s="19"/>
    </row>
    <row r="28" spans="1:8">
      <c r="A28" s="19"/>
      <c r="B28" s="19"/>
      <c r="C28" s="19"/>
      <c r="D28" s="19"/>
      <c r="E28" s="19"/>
      <c r="F28" s="19"/>
      <c r="G28" s="19"/>
      <c r="H28" s="19"/>
    </row>
    <row r="29" spans="1:8">
      <c r="A29" s="19"/>
      <c r="B29" s="19"/>
      <c r="C29" s="19"/>
      <c r="D29" s="19"/>
      <c r="E29" s="19"/>
      <c r="F29" s="19"/>
      <c r="G29" s="19"/>
      <c r="H29" s="19"/>
    </row>
    <row r="30" spans="1:8">
      <c r="A30" s="19"/>
      <c r="B30" s="19"/>
      <c r="C30" s="19"/>
      <c r="D30" s="19"/>
      <c r="E30" s="19"/>
      <c r="F30" s="19"/>
      <c r="G30" s="19"/>
      <c r="H30" s="19"/>
    </row>
    <row r="31" spans="1:8">
      <c r="A31" s="19"/>
      <c r="B31" s="19"/>
      <c r="C31" s="19"/>
      <c r="D31" s="19"/>
      <c r="E31" s="19"/>
      <c r="F31" s="19"/>
      <c r="G31" s="19"/>
      <c r="H31" s="19"/>
    </row>
    <row r="32" spans="1:8">
      <c r="A32" s="19"/>
      <c r="B32" s="19"/>
      <c r="C32" s="19"/>
      <c r="D32" s="19"/>
      <c r="E32" s="19"/>
      <c r="F32" s="19"/>
      <c r="G32" s="19"/>
      <c r="H32" s="19"/>
    </row>
    <row r="33" spans="1:8" ht="24" customHeight="1">
      <c r="A33" s="25" t="s">
        <v>47</v>
      </c>
      <c r="B33" s="19"/>
      <c r="C33" s="19"/>
      <c r="D33" s="19"/>
      <c r="E33" s="19"/>
      <c r="F33" s="19"/>
      <c r="G33" s="19"/>
      <c r="H33" s="19"/>
    </row>
    <row r="34" spans="1:8">
      <c r="A34" s="19"/>
      <c r="B34" s="19"/>
      <c r="C34" s="19"/>
      <c r="D34" s="19"/>
      <c r="E34" s="19"/>
      <c r="F34" s="19"/>
      <c r="G34" s="19"/>
      <c r="H34" s="19"/>
    </row>
    <row r="35" spans="1:8">
      <c r="A35" s="19"/>
      <c r="B35" s="19"/>
      <c r="C35" s="19"/>
      <c r="D35" s="19"/>
      <c r="E35" s="19"/>
      <c r="F35" s="19"/>
      <c r="G35" s="19"/>
      <c r="H35" s="19"/>
    </row>
    <row r="36" spans="1:8">
      <c r="A36" s="19"/>
      <c r="B36" s="19"/>
      <c r="C36" s="19"/>
      <c r="D36" s="19"/>
      <c r="E36" s="19"/>
      <c r="F36" s="19"/>
      <c r="G36" s="19"/>
      <c r="H36" s="19"/>
    </row>
    <row r="37" spans="1:8">
      <c r="A37" s="19"/>
      <c r="B37" s="19"/>
      <c r="C37" s="19"/>
      <c r="D37" s="19"/>
      <c r="E37" s="19"/>
      <c r="F37" s="19"/>
      <c r="G37" s="19"/>
      <c r="H37" s="19"/>
    </row>
    <row r="38" spans="1:8">
      <c r="A38" s="19"/>
      <c r="B38" s="19"/>
      <c r="C38" s="19"/>
      <c r="D38" s="19"/>
      <c r="E38" s="19"/>
      <c r="F38" s="19"/>
      <c r="G38" s="19"/>
      <c r="H38" s="19"/>
    </row>
    <row r="39" spans="1:8">
      <c r="A39" s="19"/>
      <c r="B39" s="19"/>
      <c r="C39" s="19"/>
      <c r="D39" s="19"/>
      <c r="E39" s="19"/>
      <c r="F39" s="19"/>
      <c r="G39" s="19"/>
      <c r="H39" s="19"/>
    </row>
    <row r="40" spans="1:8">
      <c r="A40" s="19"/>
      <c r="B40" s="19"/>
      <c r="C40" s="19"/>
      <c r="D40" s="19"/>
      <c r="E40" s="19"/>
      <c r="F40" s="19"/>
      <c r="G40" s="19"/>
      <c r="H40" s="19"/>
    </row>
    <row r="41" spans="1:8">
      <c r="A41" s="19"/>
      <c r="B41" s="19"/>
      <c r="C41" s="19"/>
      <c r="D41" s="19"/>
      <c r="E41" s="19"/>
      <c r="F41" s="19"/>
      <c r="G41" s="19"/>
      <c r="H41" s="19"/>
    </row>
    <row r="42" spans="1:8">
      <c r="A42" s="19"/>
      <c r="B42" s="19"/>
      <c r="C42" s="19"/>
      <c r="D42" s="19"/>
      <c r="E42" s="19"/>
      <c r="F42" s="19"/>
      <c r="G42" s="19"/>
      <c r="H42" s="19"/>
    </row>
    <row r="43" spans="1:8">
      <c r="A43" s="19"/>
      <c r="B43" s="19"/>
      <c r="C43" s="19"/>
      <c r="D43" s="19"/>
      <c r="E43" s="19"/>
      <c r="F43" s="19"/>
      <c r="G43" s="19"/>
      <c r="H43" s="19"/>
    </row>
    <row r="44" spans="1:8">
      <c r="A44" s="19"/>
      <c r="B44" s="19"/>
      <c r="C44" s="19"/>
      <c r="D44" s="19"/>
      <c r="E44" s="19"/>
      <c r="F44" s="19"/>
      <c r="G44" s="19"/>
      <c r="H44" s="19"/>
    </row>
    <row r="45" spans="1:8">
      <c r="A45" s="26"/>
      <c r="B45" s="19"/>
      <c r="C45" s="19"/>
      <c r="D45" s="19"/>
      <c r="E45" s="19"/>
      <c r="F45" s="19"/>
      <c r="G45" s="19"/>
      <c r="H45" s="19"/>
    </row>
    <row r="46" spans="1:8">
      <c r="A46" s="19"/>
      <c r="B46" s="19"/>
      <c r="C46" s="19"/>
      <c r="D46" s="19"/>
      <c r="E46" s="19"/>
      <c r="F46" s="19"/>
      <c r="G46" s="19"/>
      <c r="H46" s="19"/>
    </row>
    <row r="47" spans="1:8">
      <c r="A47" s="27"/>
      <c r="B47" s="19"/>
      <c r="C47" s="19"/>
      <c r="D47" s="19"/>
      <c r="E47" s="19"/>
      <c r="F47" s="19"/>
      <c r="G47" s="19"/>
      <c r="H47" s="19"/>
    </row>
    <row r="48" spans="1:8">
      <c r="A48" s="19"/>
      <c r="B48" s="19"/>
      <c r="C48" s="19"/>
      <c r="D48" s="19"/>
      <c r="E48" s="19"/>
      <c r="F48" s="19"/>
      <c r="G48" s="19"/>
      <c r="H48" s="19"/>
    </row>
    <row r="49" spans="1:8">
      <c r="A49" s="19"/>
      <c r="B49" s="19"/>
      <c r="C49" s="19"/>
      <c r="D49" s="19"/>
      <c r="E49" s="19"/>
      <c r="F49" s="19"/>
      <c r="G49" s="19"/>
      <c r="H49" s="19"/>
    </row>
    <row r="50" spans="1:8">
      <c r="A50" s="19"/>
      <c r="B50" s="19"/>
      <c r="C50" s="19"/>
      <c r="D50" s="19"/>
      <c r="E50" s="19"/>
      <c r="F50" s="19"/>
      <c r="G50" s="19"/>
      <c r="H50" s="19"/>
    </row>
    <row r="51" spans="1:8">
      <c r="A51" s="19"/>
      <c r="B51" s="19"/>
      <c r="C51" s="19"/>
      <c r="D51" s="19"/>
      <c r="E51" s="19"/>
      <c r="F51" s="19"/>
      <c r="G51" s="19"/>
      <c r="H51" s="19"/>
    </row>
    <row r="52" spans="1:8">
      <c r="A52" s="19"/>
      <c r="B52" s="19"/>
      <c r="C52" s="19"/>
      <c r="D52" s="19"/>
      <c r="E52" s="19"/>
      <c r="F52" s="19"/>
      <c r="G52" s="19"/>
      <c r="H52" s="19"/>
    </row>
    <row r="53" spans="1:8">
      <c r="A53" s="19"/>
      <c r="B53" s="19"/>
      <c r="C53" s="19"/>
      <c r="D53" s="19"/>
      <c r="E53" s="19"/>
      <c r="F53" s="19"/>
      <c r="G53" s="19"/>
      <c r="H53" s="19"/>
    </row>
    <row r="54" spans="1:8" ht="14.25">
      <c r="A54" s="28"/>
      <c r="B54" s="29"/>
      <c r="C54" s="29"/>
      <c r="D54" s="29"/>
      <c r="E54" s="29"/>
      <c r="F54" s="47"/>
      <c r="G54" s="19"/>
      <c r="H54" s="19"/>
    </row>
    <row r="55" spans="1:8" ht="14.25">
      <c r="A55" s="28"/>
      <c r="B55" s="29"/>
      <c r="C55" s="29"/>
      <c r="D55" s="29"/>
      <c r="E55" s="29"/>
      <c r="F55" s="47"/>
      <c r="G55" s="19"/>
      <c r="H55" s="19"/>
    </row>
    <row r="56" spans="1:8" ht="14.25">
      <c r="A56" s="28"/>
      <c r="B56" s="29"/>
      <c r="C56" s="29"/>
      <c r="D56" s="29"/>
      <c r="E56" s="29"/>
      <c r="F56" s="47"/>
    </row>
    <row r="57" spans="1:8" ht="14.25">
      <c r="A57" s="28"/>
      <c r="B57" s="29"/>
      <c r="C57" s="29"/>
      <c r="D57" s="29"/>
      <c r="E57" s="29"/>
      <c r="F57" s="47"/>
    </row>
    <row r="58" spans="1:8" ht="14.25">
      <c r="A58" s="28"/>
      <c r="B58" s="29"/>
      <c r="C58" s="29"/>
      <c r="D58" s="29"/>
      <c r="E58" s="29"/>
      <c r="F58" s="47"/>
    </row>
    <row r="59" spans="1:8" ht="14.25">
      <c r="A59" s="28"/>
      <c r="B59" s="29"/>
      <c r="C59" s="29"/>
      <c r="D59" s="29"/>
      <c r="E59" s="29"/>
      <c r="F59" s="47"/>
    </row>
    <row r="60" spans="1:8" ht="14.25">
      <c r="A60" s="28"/>
      <c r="B60" s="29"/>
      <c r="C60" s="29"/>
      <c r="D60" s="29"/>
      <c r="E60" s="29"/>
      <c r="F60" s="47"/>
    </row>
  </sheetData>
  <hyperlinks>
    <hyperlink ref="A33" r:id="rId1"/>
  </hyperlinks>
  <pageMargins left="0.70866141732283472" right="0.70866141732283472" top="0.78740157480314965" bottom="0.78740157480314965" header="0.31496062992125984" footer="0.31496062992125984"/>
  <pageSetup paperSize="9" scale="97"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B76"/>
  <sheetViews>
    <sheetView showGridLines="0" zoomScaleNormal="100" zoomScaleSheetLayoutView="100" workbookViewId="0"/>
  </sheetViews>
  <sheetFormatPr baseColWidth="10" defaultColWidth="10.25" defaultRowHeight="15.95" customHeight="1"/>
  <cols>
    <col min="1" max="1" width="21.125" style="312" bestFit="1" customWidth="1"/>
    <col min="2" max="2" width="73" style="316" customWidth="1"/>
    <col min="3" max="3" width="2.875" style="312" customWidth="1"/>
    <col min="4" max="249" width="10" style="312" customWidth="1"/>
    <col min="250" max="250" width="2.875" style="312" customWidth="1"/>
    <col min="251" max="251" width="21.125" style="312" bestFit="1" customWidth="1"/>
    <col min="252" max="256" width="10.25" style="312"/>
    <col min="257" max="257" width="21.125" style="312" bestFit="1" customWidth="1"/>
    <col min="258" max="258" width="73" style="312" customWidth="1"/>
    <col min="259" max="259" width="2.875" style="312" customWidth="1"/>
    <col min="260" max="505" width="10" style="312" customWidth="1"/>
    <col min="506" max="506" width="2.875" style="312" customWidth="1"/>
    <col min="507" max="507" width="21.125" style="312" bestFit="1" customWidth="1"/>
    <col min="508" max="512" width="10.25" style="312"/>
    <col min="513" max="513" width="21.125" style="312" bestFit="1" customWidth="1"/>
    <col min="514" max="514" width="73" style="312" customWidth="1"/>
    <col min="515" max="515" width="2.875" style="312" customWidth="1"/>
    <col min="516" max="761" width="10" style="312" customWidth="1"/>
    <col min="762" max="762" width="2.875" style="312" customWidth="1"/>
    <col min="763" max="763" width="21.125" style="312" bestFit="1" customWidth="1"/>
    <col min="764" max="768" width="10.25" style="312"/>
    <col min="769" max="769" width="21.125" style="312" bestFit="1" customWidth="1"/>
    <col min="770" max="770" width="73" style="312" customWidth="1"/>
    <col min="771" max="771" width="2.875" style="312" customWidth="1"/>
    <col min="772" max="1017" width="10" style="312" customWidth="1"/>
    <col min="1018" max="1018" width="2.875" style="312" customWidth="1"/>
    <col min="1019" max="1019" width="21.125" style="312" bestFit="1" customWidth="1"/>
    <col min="1020" max="1024" width="10.25" style="312"/>
    <col min="1025" max="1025" width="21.125" style="312" bestFit="1" customWidth="1"/>
    <col min="1026" max="1026" width="73" style="312" customWidth="1"/>
    <col min="1027" max="1027" width="2.875" style="312" customWidth="1"/>
    <col min="1028" max="1273" width="10" style="312" customWidth="1"/>
    <col min="1274" max="1274" width="2.875" style="312" customWidth="1"/>
    <col min="1275" max="1275" width="21.125" style="312" bestFit="1" customWidth="1"/>
    <col min="1276" max="1280" width="10.25" style="312"/>
    <col min="1281" max="1281" width="21.125" style="312" bestFit="1" customWidth="1"/>
    <col min="1282" max="1282" width="73" style="312" customWidth="1"/>
    <col min="1283" max="1283" width="2.875" style="312" customWidth="1"/>
    <col min="1284" max="1529" width="10" style="312" customWidth="1"/>
    <col min="1530" max="1530" width="2.875" style="312" customWidth="1"/>
    <col min="1531" max="1531" width="21.125" style="312" bestFit="1" customWidth="1"/>
    <col min="1532" max="1536" width="10.25" style="312"/>
    <col min="1537" max="1537" width="21.125" style="312" bestFit="1" customWidth="1"/>
    <col min="1538" max="1538" width="73" style="312" customWidth="1"/>
    <col min="1539" max="1539" width="2.875" style="312" customWidth="1"/>
    <col min="1540" max="1785" width="10" style="312" customWidth="1"/>
    <col min="1786" max="1786" width="2.875" style="312" customWidth="1"/>
    <col min="1787" max="1787" width="21.125" style="312" bestFit="1" customWidth="1"/>
    <col min="1788" max="1792" width="10.25" style="312"/>
    <col min="1793" max="1793" width="21.125" style="312" bestFit="1" customWidth="1"/>
    <col min="1794" max="1794" width="73" style="312" customWidth="1"/>
    <col min="1795" max="1795" width="2.875" style="312" customWidth="1"/>
    <col min="1796" max="2041" width="10" style="312" customWidth="1"/>
    <col min="2042" max="2042" width="2.875" style="312" customWidth="1"/>
    <col min="2043" max="2043" width="21.125" style="312" bestFit="1" customWidth="1"/>
    <col min="2044" max="2048" width="10.25" style="312"/>
    <col min="2049" max="2049" width="21.125" style="312" bestFit="1" customWidth="1"/>
    <col min="2050" max="2050" width="73" style="312" customWidth="1"/>
    <col min="2051" max="2051" width="2.875" style="312" customWidth="1"/>
    <col min="2052" max="2297" width="10" style="312" customWidth="1"/>
    <col min="2298" max="2298" width="2.875" style="312" customWidth="1"/>
    <col min="2299" max="2299" width="21.125" style="312" bestFit="1" customWidth="1"/>
    <col min="2300" max="2304" width="10.25" style="312"/>
    <col min="2305" max="2305" width="21.125" style="312" bestFit="1" customWidth="1"/>
    <col min="2306" max="2306" width="73" style="312" customWidth="1"/>
    <col min="2307" max="2307" width="2.875" style="312" customWidth="1"/>
    <col min="2308" max="2553" width="10" style="312" customWidth="1"/>
    <col min="2554" max="2554" width="2.875" style="312" customWidth="1"/>
    <col min="2555" max="2555" width="21.125" style="312" bestFit="1" customWidth="1"/>
    <col min="2556" max="2560" width="10.25" style="312"/>
    <col min="2561" max="2561" width="21.125" style="312" bestFit="1" customWidth="1"/>
    <col min="2562" max="2562" width="73" style="312" customWidth="1"/>
    <col min="2563" max="2563" width="2.875" style="312" customWidth="1"/>
    <col min="2564" max="2809" width="10" style="312" customWidth="1"/>
    <col min="2810" max="2810" width="2.875" style="312" customWidth="1"/>
    <col min="2811" max="2811" width="21.125" style="312" bestFit="1" customWidth="1"/>
    <col min="2812" max="2816" width="10.25" style="312"/>
    <col min="2817" max="2817" width="21.125" style="312" bestFit="1" customWidth="1"/>
    <col min="2818" max="2818" width="73" style="312" customWidth="1"/>
    <col min="2819" max="2819" width="2.875" style="312" customWidth="1"/>
    <col min="2820" max="3065" width="10" style="312" customWidth="1"/>
    <col min="3066" max="3066" width="2.875" style="312" customWidth="1"/>
    <col min="3067" max="3067" width="21.125" style="312" bestFit="1" customWidth="1"/>
    <col min="3068" max="3072" width="10.25" style="312"/>
    <col min="3073" max="3073" width="21.125" style="312" bestFit="1" customWidth="1"/>
    <col min="3074" max="3074" width="73" style="312" customWidth="1"/>
    <col min="3075" max="3075" width="2.875" style="312" customWidth="1"/>
    <col min="3076" max="3321" width="10" style="312" customWidth="1"/>
    <col min="3322" max="3322" width="2.875" style="312" customWidth="1"/>
    <col min="3323" max="3323" width="21.125" style="312" bestFit="1" customWidth="1"/>
    <col min="3324" max="3328" width="10.25" style="312"/>
    <col min="3329" max="3329" width="21.125" style="312" bestFit="1" customWidth="1"/>
    <col min="3330" max="3330" width="73" style="312" customWidth="1"/>
    <col min="3331" max="3331" width="2.875" style="312" customWidth="1"/>
    <col min="3332" max="3577" width="10" style="312" customWidth="1"/>
    <col min="3578" max="3578" width="2.875" style="312" customWidth="1"/>
    <col min="3579" max="3579" width="21.125" style="312" bestFit="1" customWidth="1"/>
    <col min="3580" max="3584" width="10.25" style="312"/>
    <col min="3585" max="3585" width="21.125" style="312" bestFit="1" customWidth="1"/>
    <col min="3586" max="3586" width="73" style="312" customWidth="1"/>
    <col min="3587" max="3587" width="2.875" style="312" customWidth="1"/>
    <col min="3588" max="3833" width="10" style="312" customWidth="1"/>
    <col min="3834" max="3834" width="2.875" style="312" customWidth="1"/>
    <col min="3835" max="3835" width="21.125" style="312" bestFit="1" customWidth="1"/>
    <col min="3836" max="3840" width="10.25" style="312"/>
    <col min="3841" max="3841" width="21.125" style="312" bestFit="1" customWidth="1"/>
    <col min="3842" max="3842" width="73" style="312" customWidth="1"/>
    <col min="3843" max="3843" width="2.875" style="312" customWidth="1"/>
    <col min="3844" max="4089" width="10" style="312" customWidth="1"/>
    <col min="4090" max="4090" width="2.875" style="312" customWidth="1"/>
    <col min="4091" max="4091" width="21.125" style="312" bestFit="1" customWidth="1"/>
    <col min="4092" max="4096" width="10.25" style="312"/>
    <col min="4097" max="4097" width="21.125" style="312" bestFit="1" customWidth="1"/>
    <col min="4098" max="4098" width="73" style="312" customWidth="1"/>
    <col min="4099" max="4099" width="2.875" style="312" customWidth="1"/>
    <col min="4100" max="4345" width="10" style="312" customWidth="1"/>
    <col min="4346" max="4346" width="2.875" style="312" customWidth="1"/>
    <col min="4347" max="4347" width="21.125" style="312" bestFit="1" customWidth="1"/>
    <col min="4348" max="4352" width="10.25" style="312"/>
    <col min="4353" max="4353" width="21.125" style="312" bestFit="1" customWidth="1"/>
    <col min="4354" max="4354" width="73" style="312" customWidth="1"/>
    <col min="4355" max="4355" width="2.875" style="312" customWidth="1"/>
    <col min="4356" max="4601" width="10" style="312" customWidth="1"/>
    <col min="4602" max="4602" width="2.875" style="312" customWidth="1"/>
    <col min="4603" max="4603" width="21.125" style="312" bestFit="1" customWidth="1"/>
    <col min="4604" max="4608" width="10.25" style="312"/>
    <col min="4609" max="4609" width="21.125" style="312" bestFit="1" customWidth="1"/>
    <col min="4610" max="4610" width="73" style="312" customWidth="1"/>
    <col min="4611" max="4611" width="2.875" style="312" customWidth="1"/>
    <col min="4612" max="4857" width="10" style="312" customWidth="1"/>
    <col min="4858" max="4858" width="2.875" style="312" customWidth="1"/>
    <col min="4859" max="4859" width="21.125" style="312" bestFit="1" customWidth="1"/>
    <col min="4860" max="4864" width="10.25" style="312"/>
    <col min="4865" max="4865" width="21.125" style="312" bestFit="1" customWidth="1"/>
    <col min="4866" max="4866" width="73" style="312" customWidth="1"/>
    <col min="4867" max="4867" width="2.875" style="312" customWidth="1"/>
    <col min="4868" max="5113" width="10" style="312" customWidth="1"/>
    <col min="5114" max="5114" width="2.875" style="312" customWidth="1"/>
    <col min="5115" max="5115" width="21.125" style="312" bestFit="1" customWidth="1"/>
    <col min="5116" max="5120" width="10.25" style="312"/>
    <col min="5121" max="5121" width="21.125" style="312" bestFit="1" customWidth="1"/>
    <col min="5122" max="5122" width="73" style="312" customWidth="1"/>
    <col min="5123" max="5123" width="2.875" style="312" customWidth="1"/>
    <col min="5124" max="5369" width="10" style="312" customWidth="1"/>
    <col min="5370" max="5370" width="2.875" style="312" customWidth="1"/>
    <col min="5371" max="5371" width="21.125" style="312" bestFit="1" customWidth="1"/>
    <col min="5372" max="5376" width="10.25" style="312"/>
    <col min="5377" max="5377" width="21.125" style="312" bestFit="1" customWidth="1"/>
    <col min="5378" max="5378" width="73" style="312" customWidth="1"/>
    <col min="5379" max="5379" width="2.875" style="312" customWidth="1"/>
    <col min="5380" max="5625" width="10" style="312" customWidth="1"/>
    <col min="5626" max="5626" width="2.875" style="312" customWidth="1"/>
    <col min="5627" max="5627" width="21.125" style="312" bestFit="1" customWidth="1"/>
    <col min="5628" max="5632" width="10.25" style="312"/>
    <col min="5633" max="5633" width="21.125" style="312" bestFit="1" customWidth="1"/>
    <col min="5634" max="5634" width="73" style="312" customWidth="1"/>
    <col min="5635" max="5635" width="2.875" style="312" customWidth="1"/>
    <col min="5636" max="5881" width="10" style="312" customWidth="1"/>
    <col min="5882" max="5882" width="2.875" style="312" customWidth="1"/>
    <col min="5883" max="5883" width="21.125" style="312" bestFit="1" customWidth="1"/>
    <col min="5884" max="5888" width="10.25" style="312"/>
    <col min="5889" max="5889" width="21.125" style="312" bestFit="1" customWidth="1"/>
    <col min="5890" max="5890" width="73" style="312" customWidth="1"/>
    <col min="5891" max="5891" width="2.875" style="312" customWidth="1"/>
    <col min="5892" max="6137" width="10" style="312" customWidth="1"/>
    <col min="6138" max="6138" width="2.875" style="312" customWidth="1"/>
    <col min="6139" max="6139" width="21.125" style="312" bestFit="1" customWidth="1"/>
    <col min="6140" max="6144" width="10.25" style="312"/>
    <col min="6145" max="6145" width="21.125" style="312" bestFit="1" customWidth="1"/>
    <col min="6146" max="6146" width="73" style="312" customWidth="1"/>
    <col min="6147" max="6147" width="2.875" style="312" customWidth="1"/>
    <col min="6148" max="6393" width="10" style="312" customWidth="1"/>
    <col min="6394" max="6394" width="2.875" style="312" customWidth="1"/>
    <col min="6395" max="6395" width="21.125" style="312" bestFit="1" customWidth="1"/>
    <col min="6396" max="6400" width="10.25" style="312"/>
    <col min="6401" max="6401" width="21.125" style="312" bestFit="1" customWidth="1"/>
    <col min="6402" max="6402" width="73" style="312" customWidth="1"/>
    <col min="6403" max="6403" width="2.875" style="312" customWidth="1"/>
    <col min="6404" max="6649" width="10" style="312" customWidth="1"/>
    <col min="6650" max="6650" width="2.875" style="312" customWidth="1"/>
    <col min="6651" max="6651" width="21.125" style="312" bestFit="1" customWidth="1"/>
    <col min="6652" max="6656" width="10.25" style="312"/>
    <col min="6657" max="6657" width="21.125" style="312" bestFit="1" customWidth="1"/>
    <col min="6658" max="6658" width="73" style="312" customWidth="1"/>
    <col min="6659" max="6659" width="2.875" style="312" customWidth="1"/>
    <col min="6660" max="6905" width="10" style="312" customWidth="1"/>
    <col min="6906" max="6906" width="2.875" style="312" customWidth="1"/>
    <col min="6907" max="6907" width="21.125" style="312" bestFit="1" customWidth="1"/>
    <col min="6908" max="6912" width="10.25" style="312"/>
    <col min="6913" max="6913" width="21.125" style="312" bestFit="1" customWidth="1"/>
    <col min="6914" max="6914" width="73" style="312" customWidth="1"/>
    <col min="6915" max="6915" width="2.875" style="312" customWidth="1"/>
    <col min="6916" max="7161" width="10" style="312" customWidth="1"/>
    <col min="7162" max="7162" width="2.875" style="312" customWidth="1"/>
    <col min="7163" max="7163" width="21.125" style="312" bestFit="1" customWidth="1"/>
    <col min="7164" max="7168" width="10.25" style="312"/>
    <col min="7169" max="7169" width="21.125" style="312" bestFit="1" customWidth="1"/>
    <col min="7170" max="7170" width="73" style="312" customWidth="1"/>
    <col min="7171" max="7171" width="2.875" style="312" customWidth="1"/>
    <col min="7172" max="7417" width="10" style="312" customWidth="1"/>
    <col min="7418" max="7418" width="2.875" style="312" customWidth="1"/>
    <col min="7419" max="7419" width="21.125" style="312" bestFit="1" customWidth="1"/>
    <col min="7420" max="7424" width="10.25" style="312"/>
    <col min="7425" max="7425" width="21.125" style="312" bestFit="1" customWidth="1"/>
    <col min="7426" max="7426" width="73" style="312" customWidth="1"/>
    <col min="7427" max="7427" width="2.875" style="312" customWidth="1"/>
    <col min="7428" max="7673" width="10" style="312" customWidth="1"/>
    <col min="7674" max="7674" width="2.875" style="312" customWidth="1"/>
    <col min="7675" max="7675" width="21.125" style="312" bestFit="1" customWidth="1"/>
    <col min="7676" max="7680" width="10.25" style="312"/>
    <col min="7681" max="7681" width="21.125" style="312" bestFit="1" customWidth="1"/>
    <col min="7682" max="7682" width="73" style="312" customWidth="1"/>
    <col min="7683" max="7683" width="2.875" style="312" customWidth="1"/>
    <col min="7684" max="7929" width="10" style="312" customWidth="1"/>
    <col min="7930" max="7930" width="2.875" style="312" customWidth="1"/>
    <col min="7931" max="7931" width="21.125" style="312" bestFit="1" customWidth="1"/>
    <col min="7932" max="7936" width="10.25" style="312"/>
    <col min="7937" max="7937" width="21.125" style="312" bestFit="1" customWidth="1"/>
    <col min="7938" max="7938" width="73" style="312" customWidth="1"/>
    <col min="7939" max="7939" width="2.875" style="312" customWidth="1"/>
    <col min="7940" max="8185" width="10" style="312" customWidth="1"/>
    <col min="8186" max="8186" width="2.875" style="312" customWidth="1"/>
    <col min="8187" max="8187" width="21.125" style="312" bestFit="1" customWidth="1"/>
    <col min="8188" max="8192" width="10.25" style="312"/>
    <col min="8193" max="8193" width="21.125" style="312" bestFit="1" customWidth="1"/>
    <col min="8194" max="8194" width="73" style="312" customWidth="1"/>
    <col min="8195" max="8195" width="2.875" style="312" customWidth="1"/>
    <col min="8196" max="8441" width="10" style="312" customWidth="1"/>
    <col min="8442" max="8442" width="2.875" style="312" customWidth="1"/>
    <col min="8443" max="8443" width="21.125" style="312" bestFit="1" customWidth="1"/>
    <col min="8444" max="8448" width="10.25" style="312"/>
    <col min="8449" max="8449" width="21.125" style="312" bestFit="1" customWidth="1"/>
    <col min="8450" max="8450" width="73" style="312" customWidth="1"/>
    <col min="8451" max="8451" width="2.875" style="312" customWidth="1"/>
    <col min="8452" max="8697" width="10" style="312" customWidth="1"/>
    <col min="8698" max="8698" width="2.875" style="312" customWidth="1"/>
    <col min="8699" max="8699" width="21.125" style="312" bestFit="1" customWidth="1"/>
    <col min="8700" max="8704" width="10.25" style="312"/>
    <col min="8705" max="8705" width="21.125" style="312" bestFit="1" customWidth="1"/>
    <col min="8706" max="8706" width="73" style="312" customWidth="1"/>
    <col min="8707" max="8707" width="2.875" style="312" customWidth="1"/>
    <col min="8708" max="8953" width="10" style="312" customWidth="1"/>
    <col min="8954" max="8954" width="2.875" style="312" customWidth="1"/>
    <col min="8955" max="8955" width="21.125" style="312" bestFit="1" customWidth="1"/>
    <col min="8956" max="8960" width="10.25" style="312"/>
    <col min="8961" max="8961" width="21.125" style="312" bestFit="1" customWidth="1"/>
    <col min="8962" max="8962" width="73" style="312" customWidth="1"/>
    <col min="8963" max="8963" width="2.875" style="312" customWidth="1"/>
    <col min="8964" max="9209" width="10" style="312" customWidth="1"/>
    <col min="9210" max="9210" width="2.875" style="312" customWidth="1"/>
    <col min="9211" max="9211" width="21.125" style="312" bestFit="1" customWidth="1"/>
    <col min="9212" max="9216" width="10.25" style="312"/>
    <col min="9217" max="9217" width="21.125" style="312" bestFit="1" customWidth="1"/>
    <col min="9218" max="9218" width="73" style="312" customWidth="1"/>
    <col min="9219" max="9219" width="2.875" style="312" customWidth="1"/>
    <col min="9220" max="9465" width="10" style="312" customWidth="1"/>
    <col min="9466" max="9466" width="2.875" style="312" customWidth="1"/>
    <col min="9467" max="9467" width="21.125" style="312" bestFit="1" customWidth="1"/>
    <col min="9468" max="9472" width="10.25" style="312"/>
    <col min="9473" max="9473" width="21.125" style="312" bestFit="1" customWidth="1"/>
    <col min="9474" max="9474" width="73" style="312" customWidth="1"/>
    <col min="9475" max="9475" width="2.875" style="312" customWidth="1"/>
    <col min="9476" max="9721" width="10" style="312" customWidth="1"/>
    <col min="9722" max="9722" width="2.875" style="312" customWidth="1"/>
    <col min="9723" max="9723" width="21.125" style="312" bestFit="1" customWidth="1"/>
    <col min="9724" max="9728" width="10.25" style="312"/>
    <col min="9729" max="9729" width="21.125" style="312" bestFit="1" customWidth="1"/>
    <col min="9730" max="9730" width="73" style="312" customWidth="1"/>
    <col min="9731" max="9731" width="2.875" style="312" customWidth="1"/>
    <col min="9732" max="9977" width="10" style="312" customWidth="1"/>
    <col min="9978" max="9978" width="2.875" style="312" customWidth="1"/>
    <col min="9979" max="9979" width="21.125" style="312" bestFit="1" customWidth="1"/>
    <col min="9980" max="9984" width="10.25" style="312"/>
    <col min="9985" max="9985" width="21.125" style="312" bestFit="1" customWidth="1"/>
    <col min="9986" max="9986" width="73" style="312" customWidth="1"/>
    <col min="9987" max="9987" width="2.875" style="312" customWidth="1"/>
    <col min="9988" max="10233" width="10" style="312" customWidth="1"/>
    <col min="10234" max="10234" width="2.875" style="312" customWidth="1"/>
    <col min="10235" max="10235" width="21.125" style="312" bestFit="1" customWidth="1"/>
    <col min="10236" max="10240" width="10.25" style="312"/>
    <col min="10241" max="10241" width="21.125" style="312" bestFit="1" customWidth="1"/>
    <col min="10242" max="10242" width="73" style="312" customWidth="1"/>
    <col min="10243" max="10243" width="2.875" style="312" customWidth="1"/>
    <col min="10244" max="10489" width="10" style="312" customWidth="1"/>
    <col min="10490" max="10490" width="2.875" style="312" customWidth="1"/>
    <col min="10491" max="10491" width="21.125" style="312" bestFit="1" customWidth="1"/>
    <col min="10492" max="10496" width="10.25" style="312"/>
    <col min="10497" max="10497" width="21.125" style="312" bestFit="1" customWidth="1"/>
    <col min="10498" max="10498" width="73" style="312" customWidth="1"/>
    <col min="10499" max="10499" width="2.875" style="312" customWidth="1"/>
    <col min="10500" max="10745" width="10" style="312" customWidth="1"/>
    <col min="10746" max="10746" width="2.875" style="312" customWidth="1"/>
    <col min="10747" max="10747" width="21.125" style="312" bestFit="1" customWidth="1"/>
    <col min="10748" max="10752" width="10.25" style="312"/>
    <col min="10753" max="10753" width="21.125" style="312" bestFit="1" customWidth="1"/>
    <col min="10754" max="10754" width="73" style="312" customWidth="1"/>
    <col min="10755" max="10755" width="2.875" style="312" customWidth="1"/>
    <col min="10756" max="11001" width="10" style="312" customWidth="1"/>
    <col min="11002" max="11002" width="2.875" style="312" customWidth="1"/>
    <col min="11003" max="11003" width="21.125" style="312" bestFit="1" customWidth="1"/>
    <col min="11004" max="11008" width="10.25" style="312"/>
    <col min="11009" max="11009" width="21.125" style="312" bestFit="1" customWidth="1"/>
    <col min="11010" max="11010" width="73" style="312" customWidth="1"/>
    <col min="11011" max="11011" width="2.875" style="312" customWidth="1"/>
    <col min="11012" max="11257" width="10" style="312" customWidth="1"/>
    <col min="11258" max="11258" width="2.875" style="312" customWidth="1"/>
    <col min="11259" max="11259" width="21.125" style="312" bestFit="1" customWidth="1"/>
    <col min="11260" max="11264" width="10.25" style="312"/>
    <col min="11265" max="11265" width="21.125" style="312" bestFit="1" customWidth="1"/>
    <col min="11266" max="11266" width="73" style="312" customWidth="1"/>
    <col min="11267" max="11267" width="2.875" style="312" customWidth="1"/>
    <col min="11268" max="11513" width="10" style="312" customWidth="1"/>
    <col min="11514" max="11514" width="2.875" style="312" customWidth="1"/>
    <col min="11515" max="11515" width="21.125" style="312" bestFit="1" customWidth="1"/>
    <col min="11516" max="11520" width="10.25" style="312"/>
    <col min="11521" max="11521" width="21.125" style="312" bestFit="1" customWidth="1"/>
    <col min="11522" max="11522" width="73" style="312" customWidth="1"/>
    <col min="11523" max="11523" width="2.875" style="312" customWidth="1"/>
    <col min="11524" max="11769" width="10" style="312" customWidth="1"/>
    <col min="11770" max="11770" width="2.875" style="312" customWidth="1"/>
    <col min="11771" max="11771" width="21.125" style="312" bestFit="1" customWidth="1"/>
    <col min="11772" max="11776" width="10.25" style="312"/>
    <col min="11777" max="11777" width="21.125" style="312" bestFit="1" customWidth="1"/>
    <col min="11778" max="11778" width="73" style="312" customWidth="1"/>
    <col min="11779" max="11779" width="2.875" style="312" customWidth="1"/>
    <col min="11780" max="12025" width="10" style="312" customWidth="1"/>
    <col min="12026" max="12026" width="2.875" style="312" customWidth="1"/>
    <col min="12027" max="12027" width="21.125" style="312" bestFit="1" customWidth="1"/>
    <col min="12028" max="12032" width="10.25" style="312"/>
    <col min="12033" max="12033" width="21.125" style="312" bestFit="1" customWidth="1"/>
    <col min="12034" max="12034" width="73" style="312" customWidth="1"/>
    <col min="12035" max="12035" width="2.875" style="312" customWidth="1"/>
    <col min="12036" max="12281" width="10" style="312" customWidth="1"/>
    <col min="12282" max="12282" width="2.875" style="312" customWidth="1"/>
    <col min="12283" max="12283" width="21.125" style="312" bestFit="1" customWidth="1"/>
    <col min="12284" max="12288" width="10.25" style="312"/>
    <col min="12289" max="12289" width="21.125" style="312" bestFit="1" customWidth="1"/>
    <col min="12290" max="12290" width="73" style="312" customWidth="1"/>
    <col min="12291" max="12291" width="2.875" style="312" customWidth="1"/>
    <col min="12292" max="12537" width="10" style="312" customWidth="1"/>
    <col min="12538" max="12538" width="2.875" style="312" customWidth="1"/>
    <col min="12539" max="12539" width="21.125" style="312" bestFit="1" customWidth="1"/>
    <col min="12540" max="12544" width="10.25" style="312"/>
    <col min="12545" max="12545" width="21.125" style="312" bestFit="1" customWidth="1"/>
    <col min="12546" max="12546" width="73" style="312" customWidth="1"/>
    <col min="12547" max="12547" width="2.875" style="312" customWidth="1"/>
    <col min="12548" max="12793" width="10" style="312" customWidth="1"/>
    <col min="12794" max="12794" width="2.875" style="312" customWidth="1"/>
    <col min="12795" max="12795" width="21.125" style="312" bestFit="1" customWidth="1"/>
    <col min="12796" max="12800" width="10.25" style="312"/>
    <col min="12801" max="12801" width="21.125" style="312" bestFit="1" customWidth="1"/>
    <col min="12802" max="12802" width="73" style="312" customWidth="1"/>
    <col min="12803" max="12803" width="2.875" style="312" customWidth="1"/>
    <col min="12804" max="13049" width="10" style="312" customWidth="1"/>
    <col min="13050" max="13050" width="2.875" style="312" customWidth="1"/>
    <col min="13051" max="13051" width="21.125" style="312" bestFit="1" customWidth="1"/>
    <col min="13052" max="13056" width="10.25" style="312"/>
    <col min="13057" max="13057" width="21.125" style="312" bestFit="1" customWidth="1"/>
    <col min="13058" max="13058" width="73" style="312" customWidth="1"/>
    <col min="13059" max="13059" width="2.875" style="312" customWidth="1"/>
    <col min="13060" max="13305" width="10" style="312" customWidth="1"/>
    <col min="13306" max="13306" width="2.875" style="312" customWidth="1"/>
    <col min="13307" max="13307" width="21.125" style="312" bestFit="1" customWidth="1"/>
    <col min="13308" max="13312" width="10.25" style="312"/>
    <col min="13313" max="13313" width="21.125" style="312" bestFit="1" customWidth="1"/>
    <col min="13314" max="13314" width="73" style="312" customWidth="1"/>
    <col min="13315" max="13315" width="2.875" style="312" customWidth="1"/>
    <col min="13316" max="13561" width="10" style="312" customWidth="1"/>
    <col min="13562" max="13562" width="2.875" style="312" customWidth="1"/>
    <col min="13563" max="13563" width="21.125" style="312" bestFit="1" customWidth="1"/>
    <col min="13564" max="13568" width="10.25" style="312"/>
    <col min="13569" max="13569" width="21.125" style="312" bestFit="1" customWidth="1"/>
    <col min="13570" max="13570" width="73" style="312" customWidth="1"/>
    <col min="13571" max="13571" width="2.875" style="312" customWidth="1"/>
    <col min="13572" max="13817" width="10" style="312" customWidth="1"/>
    <col min="13818" max="13818" width="2.875" style="312" customWidth="1"/>
    <col min="13819" max="13819" width="21.125" style="312" bestFit="1" customWidth="1"/>
    <col min="13820" max="13824" width="10.25" style="312"/>
    <col min="13825" max="13825" width="21.125" style="312" bestFit="1" customWidth="1"/>
    <col min="13826" max="13826" width="73" style="312" customWidth="1"/>
    <col min="13827" max="13827" width="2.875" style="312" customWidth="1"/>
    <col min="13828" max="14073" width="10" style="312" customWidth="1"/>
    <col min="14074" max="14074" width="2.875" style="312" customWidth="1"/>
    <col min="14075" max="14075" width="21.125" style="312" bestFit="1" customWidth="1"/>
    <col min="14076" max="14080" width="10.25" style="312"/>
    <col min="14081" max="14081" width="21.125" style="312" bestFit="1" customWidth="1"/>
    <col min="14082" max="14082" width="73" style="312" customWidth="1"/>
    <col min="14083" max="14083" width="2.875" style="312" customWidth="1"/>
    <col min="14084" max="14329" width="10" style="312" customWidth="1"/>
    <col min="14330" max="14330" width="2.875" style="312" customWidth="1"/>
    <col min="14331" max="14331" width="21.125" style="312" bestFit="1" customWidth="1"/>
    <col min="14332" max="14336" width="10.25" style="312"/>
    <col min="14337" max="14337" width="21.125" style="312" bestFit="1" customWidth="1"/>
    <col min="14338" max="14338" width="73" style="312" customWidth="1"/>
    <col min="14339" max="14339" width="2.875" style="312" customWidth="1"/>
    <col min="14340" max="14585" width="10" style="312" customWidth="1"/>
    <col min="14586" max="14586" width="2.875" style="312" customWidth="1"/>
    <col min="14587" max="14587" width="21.125" style="312" bestFit="1" customWidth="1"/>
    <col min="14588" max="14592" width="10.25" style="312"/>
    <col min="14593" max="14593" width="21.125" style="312" bestFit="1" customWidth="1"/>
    <col min="14594" max="14594" width="73" style="312" customWidth="1"/>
    <col min="14595" max="14595" width="2.875" style="312" customWidth="1"/>
    <col min="14596" max="14841" width="10" style="312" customWidth="1"/>
    <col min="14842" max="14842" width="2.875" style="312" customWidth="1"/>
    <col min="14843" max="14843" width="21.125" style="312" bestFit="1" customWidth="1"/>
    <col min="14844" max="14848" width="10.25" style="312"/>
    <col min="14849" max="14849" width="21.125" style="312" bestFit="1" customWidth="1"/>
    <col min="14850" max="14850" width="73" style="312" customWidth="1"/>
    <col min="14851" max="14851" width="2.875" style="312" customWidth="1"/>
    <col min="14852" max="15097" width="10" style="312" customWidth="1"/>
    <col min="15098" max="15098" width="2.875" style="312" customWidth="1"/>
    <col min="15099" max="15099" width="21.125" style="312" bestFit="1" customWidth="1"/>
    <col min="15100" max="15104" width="10.25" style="312"/>
    <col min="15105" max="15105" width="21.125" style="312" bestFit="1" customWidth="1"/>
    <col min="15106" max="15106" width="73" style="312" customWidth="1"/>
    <col min="15107" max="15107" width="2.875" style="312" customWidth="1"/>
    <col min="15108" max="15353" width="10" style="312" customWidth="1"/>
    <col min="15354" max="15354" width="2.875" style="312" customWidth="1"/>
    <col min="15355" max="15355" width="21.125" style="312" bestFit="1" customWidth="1"/>
    <col min="15356" max="15360" width="10.25" style="312"/>
    <col min="15361" max="15361" width="21.125" style="312" bestFit="1" customWidth="1"/>
    <col min="15362" max="15362" width="73" style="312" customWidth="1"/>
    <col min="15363" max="15363" width="2.875" style="312" customWidth="1"/>
    <col min="15364" max="15609" width="10" style="312" customWidth="1"/>
    <col min="15610" max="15610" width="2.875" style="312" customWidth="1"/>
    <col min="15611" max="15611" width="21.125" style="312" bestFit="1" customWidth="1"/>
    <col min="15612" max="15616" width="10.25" style="312"/>
    <col min="15617" max="15617" width="21.125" style="312" bestFit="1" customWidth="1"/>
    <col min="15618" max="15618" width="73" style="312" customWidth="1"/>
    <col min="15619" max="15619" width="2.875" style="312" customWidth="1"/>
    <col min="15620" max="15865" width="10" style="312" customWidth="1"/>
    <col min="15866" max="15866" width="2.875" style="312" customWidth="1"/>
    <col min="15867" max="15867" width="21.125" style="312" bestFit="1" customWidth="1"/>
    <col min="15868" max="15872" width="10.25" style="312"/>
    <col min="15873" max="15873" width="21.125" style="312" bestFit="1" customWidth="1"/>
    <col min="15874" max="15874" width="73" style="312" customWidth="1"/>
    <col min="15875" max="15875" width="2.875" style="312" customWidth="1"/>
    <col min="15876" max="16121" width="10" style="312" customWidth="1"/>
    <col min="16122" max="16122" width="2.875" style="312" customWidth="1"/>
    <col min="16123" max="16123" width="21.125" style="312" bestFit="1" customWidth="1"/>
    <col min="16124" max="16128" width="10.25" style="312"/>
    <col min="16129" max="16129" width="21.125" style="312" bestFit="1" customWidth="1"/>
    <col min="16130" max="16130" width="73" style="312" customWidth="1"/>
    <col min="16131" max="16131" width="2.875" style="312" customWidth="1"/>
    <col min="16132" max="16377" width="10" style="312" customWidth="1"/>
    <col min="16378" max="16378" width="2.875" style="312" customWidth="1"/>
    <col min="16379" max="16379" width="21.125" style="312" bestFit="1" customWidth="1"/>
    <col min="16380" max="16384" width="10.25" style="312"/>
  </cols>
  <sheetData>
    <row r="1" spans="1:2" ht="36" customHeight="1">
      <c r="A1" s="311"/>
      <c r="B1" s="12" t="s">
        <v>17</v>
      </c>
    </row>
    <row r="2" spans="1:2" ht="15" customHeight="1">
      <c r="B2" s="313" t="s">
        <v>359</v>
      </c>
    </row>
    <row r="3" spans="1:2" ht="12.75" customHeight="1">
      <c r="A3" s="314" t="s">
        <v>360</v>
      </c>
      <c r="B3" s="315"/>
    </row>
    <row r="4" spans="1:2" ht="12.75" customHeight="1"/>
    <row r="5" spans="1:2" ht="12.75" customHeight="1">
      <c r="A5" s="317" t="s">
        <v>361</v>
      </c>
      <c r="B5" s="318"/>
    </row>
    <row r="6" spans="1:2" ht="12.75" customHeight="1">
      <c r="A6" s="317" t="s">
        <v>362</v>
      </c>
      <c r="B6" s="318"/>
    </row>
    <row r="7" spans="1:2" ht="12.75" customHeight="1">
      <c r="A7" s="317" t="s">
        <v>363</v>
      </c>
      <c r="B7" s="318"/>
    </row>
    <row r="8" spans="1:2" ht="12.75" customHeight="1">
      <c r="A8" s="319"/>
      <c r="B8" s="318"/>
    </row>
    <row r="9" spans="1:2" ht="12.75" customHeight="1">
      <c r="A9" s="319"/>
      <c r="B9" s="318"/>
    </row>
    <row r="10" spans="1:2" ht="12.75" customHeight="1">
      <c r="A10" s="319"/>
      <c r="B10" s="318"/>
    </row>
    <row r="11" spans="1:2" ht="12.75" customHeight="1">
      <c r="A11" s="319"/>
      <c r="B11" s="318"/>
    </row>
    <row r="12" spans="1:2" ht="12.75" customHeight="1">
      <c r="A12" s="319"/>
      <c r="B12" s="318"/>
    </row>
    <row r="13" spans="1:2" ht="12.75" customHeight="1">
      <c r="A13" s="320" t="s">
        <v>364</v>
      </c>
      <c r="B13" s="318"/>
    </row>
    <row r="14" spans="1:2" ht="12.75" customHeight="1">
      <c r="A14" s="320" t="s">
        <v>365</v>
      </c>
      <c r="B14" s="318"/>
    </row>
    <row r="15" spans="1:2" ht="12.75" customHeight="1">
      <c r="A15" s="319"/>
      <c r="B15" s="318"/>
    </row>
    <row r="16" spans="1:2" ht="12.75" customHeight="1">
      <c r="A16" s="319"/>
      <c r="B16" s="318"/>
    </row>
    <row r="17" spans="1:2" ht="12.75" customHeight="1">
      <c r="A17" s="319"/>
      <c r="B17" s="318"/>
    </row>
    <row r="18" spans="1:2" ht="12.75" customHeight="1">
      <c r="A18" s="319"/>
      <c r="B18" s="321"/>
    </row>
    <row r="19" spans="1:2" ht="12.75" customHeight="1">
      <c r="A19" s="319"/>
      <c r="B19" s="318"/>
    </row>
    <row r="20" spans="1:2" ht="12.75" customHeight="1">
      <c r="A20" s="319"/>
      <c r="B20" s="318"/>
    </row>
    <row r="21" spans="1:2" ht="12.75" customHeight="1">
      <c r="A21" s="319"/>
      <c r="B21" s="318"/>
    </row>
    <row r="22" spans="1:2" ht="12.75" customHeight="1">
      <c r="A22" s="319"/>
      <c r="B22" s="318"/>
    </row>
    <row r="23" spans="1:2" ht="12.75" customHeight="1">
      <c r="A23" s="322"/>
      <c r="B23" s="323"/>
    </row>
    <row r="24" spans="1:2" ht="12.75" customHeight="1">
      <c r="B24" s="324"/>
    </row>
    <row r="25" spans="1:2" ht="12.75" customHeight="1">
      <c r="A25" s="320" t="s">
        <v>366</v>
      </c>
      <c r="B25" s="325"/>
    </row>
    <row r="26" spans="1:2" ht="12.75" customHeight="1">
      <c r="A26" s="320" t="s">
        <v>367</v>
      </c>
      <c r="B26" s="318"/>
    </row>
    <row r="27" spans="1:2" ht="12.75" customHeight="1">
      <c r="A27" s="319"/>
      <c r="B27" s="318"/>
    </row>
    <row r="28" spans="1:2" ht="12.75" customHeight="1">
      <c r="A28" s="319"/>
      <c r="B28" s="318"/>
    </row>
    <row r="29" spans="1:2" ht="12.75" customHeight="1">
      <c r="A29" s="319"/>
      <c r="B29" s="318"/>
    </row>
    <row r="30" spans="1:2" ht="12.75" customHeight="1">
      <c r="A30" s="322"/>
      <c r="B30" s="323"/>
    </row>
    <row r="31" spans="1:2" ht="12.75" customHeight="1">
      <c r="B31" s="324"/>
    </row>
    <row r="32" spans="1:2" ht="12.75" customHeight="1">
      <c r="A32" s="320" t="s">
        <v>368</v>
      </c>
      <c r="B32" s="318"/>
    </row>
    <row r="33" spans="1:2" ht="12.75" customHeight="1">
      <c r="A33" s="320" t="s">
        <v>369</v>
      </c>
      <c r="B33" s="318"/>
    </row>
    <row r="34" spans="1:2" ht="12.75" customHeight="1">
      <c r="A34" s="319"/>
      <c r="B34" s="318"/>
    </row>
    <row r="35" spans="1:2" ht="12.75" customHeight="1">
      <c r="A35" s="319"/>
      <c r="B35" s="318"/>
    </row>
    <row r="36" spans="1:2" ht="12.75" customHeight="1">
      <c r="A36" s="319"/>
      <c r="B36" s="318"/>
    </row>
    <row r="37" spans="1:2" ht="12.75" customHeight="1">
      <c r="A37" s="319"/>
      <c r="B37" s="318"/>
    </row>
    <row r="38" spans="1:2" ht="12.75" customHeight="1">
      <c r="A38" s="319"/>
      <c r="B38" s="318"/>
    </row>
    <row r="39" spans="1:2" ht="12.75" customHeight="1">
      <c r="A39" s="319"/>
      <c r="B39" s="318"/>
    </row>
    <row r="40" spans="1:2" ht="12.75">
      <c r="A40" s="326"/>
      <c r="B40" s="318"/>
    </row>
    <row r="41" spans="1:2" ht="12.75" customHeight="1">
      <c r="A41" s="326" t="s">
        <v>370</v>
      </c>
      <c r="B41" s="318"/>
    </row>
    <row r="42" spans="1:2" ht="15.75" customHeight="1">
      <c r="A42" s="327" t="s">
        <v>371</v>
      </c>
      <c r="B42" s="318"/>
    </row>
    <row r="43" spans="1:2" ht="12.75" customHeight="1">
      <c r="A43" s="319"/>
      <c r="B43" s="318"/>
    </row>
    <row r="44" spans="1:2" ht="12.75" customHeight="1">
      <c r="A44" s="319"/>
      <c r="B44" s="318"/>
    </row>
    <row r="45" spans="1:2" ht="12.75" customHeight="1">
      <c r="A45" s="319"/>
      <c r="B45" s="318"/>
    </row>
    <row r="46" spans="1:2" ht="12.75" customHeight="1">
      <c r="A46" s="319"/>
      <c r="B46" s="318"/>
    </row>
    <row r="47" spans="1:2" ht="12.75" customHeight="1">
      <c r="A47" s="320" t="s">
        <v>372</v>
      </c>
      <c r="B47" s="318"/>
    </row>
    <row r="48" spans="1:2" ht="12.75" customHeight="1">
      <c r="A48" s="319"/>
      <c r="B48" s="318"/>
    </row>
    <row r="49" spans="1:2" ht="12.75" customHeight="1">
      <c r="A49" s="319"/>
      <c r="B49" s="318"/>
    </row>
    <row r="50" spans="1:2" ht="12.75" customHeight="1">
      <c r="A50" s="319"/>
      <c r="B50" s="318"/>
    </row>
    <row r="51" spans="1:2" ht="12.75" customHeight="1">
      <c r="A51" s="322"/>
      <c r="B51" s="323"/>
    </row>
    <row r="52" spans="1:2" ht="12.75" customHeight="1">
      <c r="B52" s="324"/>
    </row>
    <row r="53" spans="1:2" ht="12.75" customHeight="1">
      <c r="A53" s="320" t="s">
        <v>373</v>
      </c>
      <c r="B53" s="318"/>
    </row>
    <row r="54" spans="1:2" ht="12.75" customHeight="1">
      <c r="A54" s="319"/>
      <c r="B54" s="318"/>
    </row>
    <row r="55" spans="1:2" ht="12.75" customHeight="1">
      <c r="A55" s="319"/>
      <c r="B55" s="318"/>
    </row>
    <row r="56" spans="1:2" ht="12.75" customHeight="1">
      <c r="A56" s="319"/>
      <c r="B56" s="318"/>
    </row>
    <row r="57" spans="1:2" ht="12.75" customHeight="1">
      <c r="A57" s="320" t="s">
        <v>374</v>
      </c>
      <c r="B57" s="318"/>
    </row>
    <row r="58" spans="1:2" ht="12.75" customHeight="1">
      <c r="A58" s="320" t="s">
        <v>375</v>
      </c>
      <c r="B58" s="318"/>
    </row>
    <row r="59" spans="1:2" ht="12.75" customHeight="1">
      <c r="A59" s="319"/>
      <c r="B59" s="318"/>
    </row>
    <row r="60" spans="1:2" ht="12.75" customHeight="1">
      <c r="A60" s="319"/>
      <c r="B60" s="318"/>
    </row>
    <row r="61" spans="1:2" ht="12.75" customHeight="1">
      <c r="A61" s="319"/>
      <c r="B61" s="318"/>
    </row>
    <row r="62" spans="1:2" ht="12.75" customHeight="1">
      <c r="A62" s="319"/>
      <c r="B62" s="318"/>
    </row>
    <row r="63" spans="1:2" ht="12.75" customHeight="1">
      <c r="A63" s="320" t="s">
        <v>376</v>
      </c>
      <c r="B63" s="318"/>
    </row>
    <row r="64" spans="1:2" ht="12.75" customHeight="1">
      <c r="A64" s="319"/>
      <c r="B64" s="318"/>
    </row>
    <row r="65" spans="1:2" ht="12.75" customHeight="1">
      <c r="A65" s="319"/>
      <c r="B65" s="318"/>
    </row>
    <row r="66" spans="1:2" ht="12.75" customHeight="1">
      <c r="A66" s="319"/>
      <c r="B66" s="318"/>
    </row>
    <row r="67" spans="1:2" ht="12.75" customHeight="1">
      <c r="A67" s="320" t="s">
        <v>377</v>
      </c>
      <c r="B67" s="318"/>
    </row>
    <row r="68" spans="1:2" ht="12.75" customHeight="1">
      <c r="A68" s="319"/>
      <c r="B68" s="318"/>
    </row>
    <row r="69" spans="1:2" ht="12.75" customHeight="1">
      <c r="A69" s="319"/>
      <c r="B69" s="318"/>
    </row>
    <row r="70" spans="1:2" ht="12.75" customHeight="1">
      <c r="A70" s="319"/>
      <c r="B70" s="318"/>
    </row>
    <row r="71" spans="1:2" ht="12.75" customHeight="1">
      <c r="A71" s="322"/>
      <c r="B71" s="323"/>
    </row>
    <row r="72" spans="1:2" ht="12.75" customHeight="1">
      <c r="B72" s="324"/>
    </row>
    <row r="73" spans="1:2" ht="12.75" customHeight="1">
      <c r="A73" s="320" t="s">
        <v>378</v>
      </c>
      <c r="B73" s="324"/>
    </row>
    <row r="74" spans="1:2" ht="12.75" customHeight="1">
      <c r="A74" s="320" t="s">
        <v>379</v>
      </c>
      <c r="B74" s="324"/>
    </row>
    <row r="75" spans="1:2" ht="12.75" customHeight="1">
      <c r="A75" s="319"/>
      <c r="B75" s="324"/>
    </row>
    <row r="76" spans="1:2" ht="12.75" customHeight="1">
      <c r="A76" s="322"/>
      <c r="B76" s="328"/>
    </row>
  </sheetData>
  <pageMargins left="0.39370078740157483" right="0.39370078740157483" top="0.39370078740157483" bottom="0.39370078740157483" header="0.19685039370078741" footer="0.19685039370078741"/>
  <pageSetup paperSize="9" scale="81"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G44"/>
  <sheetViews>
    <sheetView showGridLines="0" zoomScaleNormal="100" workbookViewId="0"/>
  </sheetViews>
  <sheetFormatPr baseColWidth="10" defaultRowHeight="14.25"/>
  <cols>
    <col min="1" max="1" width="3.875" style="180" customWidth="1"/>
    <col min="2" max="2" width="24.375" style="225" customWidth="1"/>
    <col min="3" max="3" width="4.125" style="226" customWidth="1"/>
    <col min="4" max="4" width="40.875" style="227" bestFit="1" customWidth="1"/>
    <col min="5" max="5" width="3.625" style="228" customWidth="1"/>
    <col min="6" max="6" width="65.625" style="173" customWidth="1"/>
    <col min="7" max="16384" width="11" style="173"/>
  </cols>
  <sheetData>
    <row r="1" spans="1:7" ht="32.25" customHeight="1">
      <c r="B1" s="181"/>
      <c r="C1" s="182"/>
      <c r="D1" s="183"/>
      <c r="E1" s="184"/>
      <c r="F1" s="185" t="s">
        <v>175</v>
      </c>
      <c r="G1" s="163"/>
    </row>
    <row r="2" spans="1:7">
      <c r="A2" s="186"/>
      <c r="B2" s="187"/>
      <c r="C2" s="188"/>
      <c r="D2" s="189"/>
      <c r="E2" s="190"/>
      <c r="F2" s="164"/>
      <c r="G2" s="163"/>
    </row>
    <row r="3" spans="1:7" ht="3.75" customHeight="1">
      <c r="B3" s="181"/>
      <c r="C3" s="191"/>
      <c r="D3" s="183"/>
      <c r="E3" s="184"/>
      <c r="F3" s="163"/>
      <c r="G3" s="163"/>
    </row>
    <row r="4" spans="1:7" s="195" customFormat="1" ht="10.5" customHeight="1">
      <c r="A4" s="192" t="s">
        <v>176</v>
      </c>
      <c r="B4" s="193"/>
      <c r="C4" s="193"/>
      <c r="D4" s="193"/>
      <c r="E4" s="193"/>
      <c r="F4" s="193"/>
      <c r="G4" s="194"/>
    </row>
    <row r="5" spans="1:7" s="195" customFormat="1" ht="11.25" customHeight="1">
      <c r="A5" s="196"/>
      <c r="B5" s="197"/>
      <c r="C5" s="198"/>
      <c r="D5" s="199"/>
      <c r="E5" s="200"/>
      <c r="F5" s="164"/>
      <c r="G5" s="194"/>
    </row>
    <row r="6" spans="1:7" ht="15" customHeight="1" thickBot="1">
      <c r="A6" s="201" t="s">
        <v>177</v>
      </c>
      <c r="B6" s="202"/>
      <c r="C6" s="201" t="s">
        <v>178</v>
      </c>
      <c r="D6" s="203"/>
      <c r="E6" s="201" t="s">
        <v>179</v>
      </c>
      <c r="F6" s="202"/>
    </row>
    <row r="7" spans="1:7" ht="12.75" customHeight="1" thickTop="1">
      <c r="A7" s="464" t="s">
        <v>180</v>
      </c>
      <c r="B7" s="465" t="s">
        <v>181</v>
      </c>
      <c r="C7" s="464" t="s">
        <v>182</v>
      </c>
      <c r="D7" s="465" t="s">
        <v>183</v>
      </c>
      <c r="E7" s="204" t="s">
        <v>184</v>
      </c>
      <c r="F7" s="205" t="s">
        <v>185</v>
      </c>
    </row>
    <row r="8" spans="1:7" ht="12.75" customHeight="1">
      <c r="A8" s="464"/>
      <c r="B8" s="465"/>
      <c r="C8" s="467"/>
      <c r="D8" s="468"/>
      <c r="E8" s="206" t="s">
        <v>186</v>
      </c>
      <c r="F8" s="207" t="s">
        <v>187</v>
      </c>
    </row>
    <row r="9" spans="1:7" ht="12.75" customHeight="1">
      <c r="A9" s="464"/>
      <c r="B9" s="466"/>
      <c r="C9" s="469" t="s">
        <v>188</v>
      </c>
      <c r="D9" s="470" t="s">
        <v>189</v>
      </c>
      <c r="E9" s="206" t="s">
        <v>190</v>
      </c>
      <c r="F9" s="207" t="s">
        <v>191</v>
      </c>
    </row>
    <row r="10" spans="1:7" ht="12.75" customHeight="1">
      <c r="A10" s="464"/>
      <c r="B10" s="466"/>
      <c r="C10" s="464"/>
      <c r="D10" s="465"/>
      <c r="E10" s="206" t="s">
        <v>192</v>
      </c>
      <c r="F10" s="207" t="s">
        <v>193</v>
      </c>
    </row>
    <row r="11" spans="1:7" ht="12.75" customHeight="1">
      <c r="A11" s="464"/>
      <c r="B11" s="466"/>
      <c r="C11" s="464"/>
      <c r="D11" s="465"/>
      <c r="E11" s="206" t="s">
        <v>194</v>
      </c>
      <c r="F11" s="207" t="s">
        <v>195</v>
      </c>
    </row>
    <row r="12" spans="1:7" ht="12.75" customHeight="1">
      <c r="A12" s="464"/>
      <c r="B12" s="466"/>
      <c r="C12" s="464"/>
      <c r="D12" s="465"/>
      <c r="E12" s="206" t="s">
        <v>196</v>
      </c>
      <c r="F12" s="207" t="s">
        <v>197</v>
      </c>
    </row>
    <row r="13" spans="1:7" ht="12.75" customHeight="1">
      <c r="A13" s="464"/>
      <c r="B13" s="466"/>
      <c r="C13" s="464"/>
      <c r="D13" s="465"/>
      <c r="E13" s="206" t="s">
        <v>198</v>
      </c>
      <c r="F13" s="207" t="s">
        <v>199</v>
      </c>
    </row>
    <row r="14" spans="1:7" ht="12.75" customHeight="1">
      <c r="A14" s="464"/>
      <c r="B14" s="466"/>
      <c r="C14" s="467"/>
      <c r="D14" s="468"/>
      <c r="E14" s="206" t="s">
        <v>200</v>
      </c>
      <c r="F14" s="207" t="s">
        <v>201</v>
      </c>
    </row>
    <row r="15" spans="1:7" ht="12.75" customHeight="1">
      <c r="A15" s="464"/>
      <c r="B15" s="466"/>
      <c r="C15" s="469" t="s">
        <v>202</v>
      </c>
      <c r="D15" s="470" t="s">
        <v>203</v>
      </c>
      <c r="E15" s="206" t="s">
        <v>204</v>
      </c>
      <c r="F15" s="207" t="s">
        <v>205</v>
      </c>
    </row>
    <row r="16" spans="1:7" ht="12.75" customHeight="1">
      <c r="A16" s="464"/>
      <c r="B16" s="466"/>
      <c r="C16" s="464"/>
      <c r="D16" s="465"/>
      <c r="E16" s="206" t="s">
        <v>206</v>
      </c>
      <c r="F16" s="207" t="s">
        <v>207</v>
      </c>
    </row>
    <row r="17" spans="1:6" ht="12.75" customHeight="1">
      <c r="A17" s="464"/>
      <c r="B17" s="466"/>
      <c r="C17" s="467"/>
      <c r="D17" s="468"/>
      <c r="E17" s="206" t="s">
        <v>208</v>
      </c>
      <c r="F17" s="207" t="s">
        <v>209</v>
      </c>
    </row>
    <row r="18" spans="1:6" ht="12.75" customHeight="1">
      <c r="A18" s="464"/>
      <c r="B18" s="466"/>
      <c r="C18" s="469" t="s">
        <v>210</v>
      </c>
      <c r="D18" s="470" t="s">
        <v>211</v>
      </c>
      <c r="E18" s="206" t="s">
        <v>212</v>
      </c>
      <c r="F18" s="207" t="s">
        <v>213</v>
      </c>
    </row>
    <row r="19" spans="1:6" ht="12.75" customHeight="1">
      <c r="A19" s="464"/>
      <c r="B19" s="466"/>
      <c r="C19" s="464"/>
      <c r="D19" s="465"/>
      <c r="E19" s="206" t="s">
        <v>214</v>
      </c>
      <c r="F19" s="207" t="s">
        <v>215</v>
      </c>
    </row>
    <row r="20" spans="1:6" ht="12.75" customHeight="1">
      <c r="A20" s="464"/>
      <c r="B20" s="466"/>
      <c r="C20" s="464"/>
      <c r="D20" s="465"/>
      <c r="E20" s="206" t="s">
        <v>216</v>
      </c>
      <c r="F20" s="207" t="s">
        <v>217</v>
      </c>
    </row>
    <row r="21" spans="1:6" ht="12.75" customHeight="1">
      <c r="A21" s="464"/>
      <c r="B21" s="466"/>
      <c r="C21" s="467"/>
      <c r="D21" s="468"/>
      <c r="E21" s="206" t="s">
        <v>218</v>
      </c>
      <c r="F21" s="207" t="s">
        <v>219</v>
      </c>
    </row>
    <row r="22" spans="1:6" ht="12.75" customHeight="1">
      <c r="A22" s="471" t="s">
        <v>220</v>
      </c>
      <c r="B22" s="474" t="s">
        <v>221</v>
      </c>
      <c r="C22" s="471" t="s">
        <v>222</v>
      </c>
      <c r="D22" s="477" t="s">
        <v>223</v>
      </c>
      <c r="E22" s="208" t="s">
        <v>224</v>
      </c>
      <c r="F22" s="209" t="s">
        <v>225</v>
      </c>
    </row>
    <row r="23" spans="1:6" ht="12.75" customHeight="1">
      <c r="A23" s="472"/>
      <c r="B23" s="475"/>
      <c r="C23" s="473"/>
      <c r="D23" s="478"/>
      <c r="E23" s="208" t="s">
        <v>226</v>
      </c>
      <c r="F23" s="209" t="s">
        <v>227</v>
      </c>
    </row>
    <row r="24" spans="1:6" ht="12.75" customHeight="1">
      <c r="A24" s="472"/>
      <c r="B24" s="475"/>
      <c r="C24" s="471" t="s">
        <v>228</v>
      </c>
      <c r="D24" s="477" t="s">
        <v>229</v>
      </c>
      <c r="E24" s="208" t="s">
        <v>230</v>
      </c>
      <c r="F24" s="209" t="s">
        <v>231</v>
      </c>
    </row>
    <row r="25" spans="1:6" ht="12.75" customHeight="1">
      <c r="A25" s="472"/>
      <c r="B25" s="475"/>
      <c r="C25" s="473"/>
      <c r="D25" s="478"/>
      <c r="E25" s="208" t="s">
        <v>232</v>
      </c>
      <c r="F25" s="209" t="s">
        <v>233</v>
      </c>
    </row>
    <row r="26" spans="1:6" ht="12.75" customHeight="1">
      <c r="A26" s="472"/>
      <c r="B26" s="475"/>
      <c r="C26" s="479" t="s">
        <v>234</v>
      </c>
      <c r="D26" s="477" t="s">
        <v>235</v>
      </c>
      <c r="E26" s="208" t="s">
        <v>236</v>
      </c>
      <c r="F26" s="209" t="s">
        <v>237</v>
      </c>
    </row>
    <row r="27" spans="1:6" ht="12.75" customHeight="1">
      <c r="A27" s="472"/>
      <c r="B27" s="475"/>
      <c r="C27" s="480"/>
      <c r="D27" s="482"/>
      <c r="E27" s="208" t="s">
        <v>238</v>
      </c>
      <c r="F27" s="209" t="s">
        <v>239</v>
      </c>
    </row>
    <row r="28" spans="1:6" ht="12.75" customHeight="1">
      <c r="A28" s="472"/>
      <c r="B28" s="475"/>
      <c r="C28" s="480"/>
      <c r="D28" s="482"/>
      <c r="E28" s="208" t="s">
        <v>240</v>
      </c>
      <c r="F28" s="209" t="s">
        <v>241</v>
      </c>
    </row>
    <row r="29" spans="1:6" ht="12.75" customHeight="1">
      <c r="A29" s="473"/>
      <c r="B29" s="476"/>
      <c r="C29" s="481"/>
      <c r="D29" s="478"/>
      <c r="E29" s="208" t="s">
        <v>242</v>
      </c>
      <c r="F29" s="209" t="s">
        <v>243</v>
      </c>
    </row>
    <row r="30" spans="1:6" ht="12.75" customHeight="1">
      <c r="A30" s="469" t="s">
        <v>244</v>
      </c>
      <c r="B30" s="483" t="s">
        <v>245</v>
      </c>
      <c r="C30" s="469" t="s">
        <v>246</v>
      </c>
      <c r="D30" s="470" t="s">
        <v>247</v>
      </c>
      <c r="E30" s="210" t="s">
        <v>248</v>
      </c>
      <c r="F30" s="211" t="s">
        <v>249</v>
      </c>
    </row>
    <row r="31" spans="1:6" ht="12.75" customHeight="1">
      <c r="A31" s="464"/>
      <c r="B31" s="466"/>
      <c r="C31" s="467"/>
      <c r="D31" s="468"/>
      <c r="E31" s="212" t="s">
        <v>250</v>
      </c>
      <c r="F31" s="213" t="s">
        <v>251</v>
      </c>
    </row>
    <row r="32" spans="1:6" ht="12.75" customHeight="1">
      <c r="A32" s="464"/>
      <c r="B32" s="466"/>
      <c r="C32" s="214" t="s">
        <v>252</v>
      </c>
      <c r="D32" s="215" t="s">
        <v>253</v>
      </c>
      <c r="E32" s="216" t="s">
        <v>254</v>
      </c>
      <c r="F32" s="217" t="s">
        <v>253</v>
      </c>
    </row>
    <row r="33" spans="1:6" ht="12.75" customHeight="1">
      <c r="A33" s="464"/>
      <c r="B33" s="466"/>
      <c r="C33" s="469" t="s">
        <v>255</v>
      </c>
      <c r="D33" s="470" t="s">
        <v>256</v>
      </c>
      <c r="E33" s="212" t="s">
        <v>257</v>
      </c>
      <c r="F33" s="213" t="s">
        <v>258</v>
      </c>
    </row>
    <row r="34" spans="1:6" ht="12.75" customHeight="1">
      <c r="A34" s="464"/>
      <c r="B34" s="466"/>
      <c r="C34" s="464"/>
      <c r="D34" s="465"/>
      <c r="E34" s="212" t="s">
        <v>259</v>
      </c>
      <c r="F34" s="213" t="s">
        <v>260</v>
      </c>
    </row>
    <row r="35" spans="1:6" ht="12.75" customHeight="1">
      <c r="A35" s="467"/>
      <c r="B35" s="484"/>
      <c r="C35" s="467"/>
      <c r="D35" s="468"/>
      <c r="E35" s="212" t="s">
        <v>261</v>
      </c>
      <c r="F35" s="213" t="s">
        <v>262</v>
      </c>
    </row>
    <row r="36" spans="1:6" ht="12.75" customHeight="1">
      <c r="A36" s="471" t="s">
        <v>263</v>
      </c>
      <c r="B36" s="474" t="s">
        <v>264</v>
      </c>
      <c r="C36" s="471" t="s">
        <v>265</v>
      </c>
      <c r="D36" s="477" t="s">
        <v>264</v>
      </c>
      <c r="E36" s="208" t="s">
        <v>266</v>
      </c>
      <c r="F36" s="209" t="s">
        <v>267</v>
      </c>
    </row>
    <row r="37" spans="1:6" ht="12.75" customHeight="1">
      <c r="A37" s="472"/>
      <c r="B37" s="475"/>
      <c r="C37" s="472"/>
      <c r="D37" s="482"/>
      <c r="E37" s="208" t="s">
        <v>268</v>
      </c>
      <c r="F37" s="209" t="s">
        <v>269</v>
      </c>
    </row>
    <row r="38" spans="1:6" ht="12.75" customHeight="1">
      <c r="A38" s="472"/>
      <c r="B38" s="475"/>
      <c r="C38" s="473"/>
      <c r="D38" s="478"/>
      <c r="E38" s="208" t="s">
        <v>270</v>
      </c>
      <c r="F38" s="209" t="s">
        <v>271</v>
      </c>
    </row>
    <row r="39" spans="1:6" ht="12.75" customHeight="1">
      <c r="A39" s="469" t="s">
        <v>272</v>
      </c>
      <c r="B39" s="470" t="s">
        <v>273</v>
      </c>
      <c r="C39" s="485" t="s">
        <v>274</v>
      </c>
      <c r="D39" s="470" t="s">
        <v>275</v>
      </c>
      <c r="E39" s="206" t="s">
        <v>276</v>
      </c>
      <c r="F39" s="207" t="s">
        <v>277</v>
      </c>
    </row>
    <row r="40" spans="1:6" ht="12.75" customHeight="1">
      <c r="A40" s="464"/>
      <c r="B40" s="465"/>
      <c r="C40" s="486"/>
      <c r="D40" s="487"/>
      <c r="E40" s="206" t="s">
        <v>278</v>
      </c>
      <c r="F40" s="207" t="s">
        <v>279</v>
      </c>
    </row>
    <row r="41" spans="1:6" ht="12.75" customHeight="1">
      <c r="A41" s="464"/>
      <c r="B41" s="465"/>
      <c r="C41" s="485" t="s">
        <v>280</v>
      </c>
      <c r="D41" s="470" t="s">
        <v>281</v>
      </c>
      <c r="E41" s="206" t="s">
        <v>282</v>
      </c>
      <c r="F41" s="207" t="s">
        <v>283</v>
      </c>
    </row>
    <row r="42" spans="1:6" ht="12.75" customHeight="1">
      <c r="A42" s="464"/>
      <c r="B42" s="465"/>
      <c r="C42" s="488"/>
      <c r="D42" s="468"/>
      <c r="E42" s="206" t="s">
        <v>284</v>
      </c>
      <c r="F42" s="207" t="s">
        <v>285</v>
      </c>
    </row>
    <row r="43" spans="1:6" s="162" customFormat="1" ht="12.75" customHeight="1">
      <c r="A43" s="467"/>
      <c r="B43" s="468"/>
      <c r="C43" s="218" t="s">
        <v>286</v>
      </c>
      <c r="D43" s="219" t="s">
        <v>287</v>
      </c>
      <c r="E43" s="206">
        <v>54</v>
      </c>
      <c r="F43" s="207" t="s">
        <v>287</v>
      </c>
    </row>
    <row r="44" spans="1:6">
      <c r="A44" s="220" t="s">
        <v>288</v>
      </c>
      <c r="B44" s="221"/>
      <c r="C44" s="222" t="s">
        <v>289</v>
      </c>
      <c r="D44" s="222"/>
      <c r="E44" s="223"/>
      <c r="F44" s="224" t="s">
        <v>18</v>
      </c>
    </row>
  </sheetData>
  <mergeCells count="34">
    <mergeCell ref="A36:A38"/>
    <mergeCell ref="B36:B38"/>
    <mergeCell ref="C36:C38"/>
    <mergeCell ref="D36:D38"/>
    <mergeCell ref="A39:A43"/>
    <mergeCell ref="B39:B43"/>
    <mergeCell ref="C39:C40"/>
    <mergeCell ref="D39:D40"/>
    <mergeCell ref="C41:C42"/>
    <mergeCell ref="D41:D42"/>
    <mergeCell ref="A30:A35"/>
    <mergeCell ref="B30:B35"/>
    <mergeCell ref="C30:C31"/>
    <mergeCell ref="D30:D31"/>
    <mergeCell ref="C33:C35"/>
    <mergeCell ref="D33:D35"/>
    <mergeCell ref="A22:A29"/>
    <mergeCell ref="B22:B29"/>
    <mergeCell ref="C22:C23"/>
    <mergeCell ref="D22:D23"/>
    <mergeCell ref="C24:C25"/>
    <mergeCell ref="D24:D25"/>
    <mergeCell ref="C26:C29"/>
    <mergeCell ref="D26:D29"/>
    <mergeCell ref="A7:A21"/>
    <mergeCell ref="B7:B21"/>
    <mergeCell ref="C7:C8"/>
    <mergeCell ref="D7:D8"/>
    <mergeCell ref="C9:C14"/>
    <mergeCell ref="D9:D14"/>
    <mergeCell ref="C15:C17"/>
    <mergeCell ref="D15:D17"/>
    <mergeCell ref="C18:C21"/>
    <mergeCell ref="D18:D21"/>
  </mergeCells>
  <pageMargins left="0.70866141732283472" right="0.70866141732283472" top="0.78740157480314965" bottom="0.78740157480314965" header="0.31496062992125984" footer="0.31496062992125984"/>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A7B8DB"/>
    <outlinePr summaryBelow="0"/>
  </sheetPr>
  <dimension ref="A1:L113"/>
  <sheetViews>
    <sheetView showGridLines="0" workbookViewId="0">
      <selection activeCell="A6" sqref="A6:A8"/>
    </sheetView>
  </sheetViews>
  <sheetFormatPr baseColWidth="10" defaultColWidth="8" defaultRowHeight="12.75"/>
  <cols>
    <col min="1" max="3" width="8" style="158"/>
    <col min="4" max="4" width="8.875" style="158" bestFit="1" customWidth="1"/>
    <col min="5" max="5" width="8.875" style="158" customWidth="1"/>
    <col min="6" max="16384" width="8" style="158"/>
  </cols>
  <sheetData>
    <row r="1" spans="1:12" ht="22.5">
      <c r="A1" s="157" t="s">
        <v>167</v>
      </c>
    </row>
    <row r="3" spans="1:12">
      <c r="A3" s="159" t="s">
        <v>109</v>
      </c>
    </row>
    <row r="4" spans="1:12">
      <c r="A4" s="159" t="s">
        <v>173</v>
      </c>
    </row>
    <row r="6" spans="1:12" ht="12.75" customHeight="1">
      <c r="A6" s="390" t="s">
        <v>157</v>
      </c>
      <c r="B6" s="391" t="s">
        <v>124</v>
      </c>
      <c r="C6" s="178" t="s">
        <v>104</v>
      </c>
      <c r="D6" s="389" t="s">
        <v>406</v>
      </c>
      <c r="E6" s="389"/>
      <c r="F6" s="389"/>
      <c r="G6" s="389"/>
      <c r="H6" s="389"/>
      <c r="I6" s="389"/>
      <c r="J6" s="389"/>
      <c r="K6" s="389"/>
      <c r="L6" s="389"/>
    </row>
    <row r="7" spans="1:12" ht="12.75" customHeight="1">
      <c r="A7" s="390"/>
      <c r="B7" s="391"/>
      <c r="C7" s="179" t="s">
        <v>158</v>
      </c>
      <c r="D7" s="392" t="s">
        <v>159</v>
      </c>
      <c r="E7" s="392"/>
      <c r="F7" s="392"/>
      <c r="G7" s="392" t="s">
        <v>117</v>
      </c>
      <c r="H7" s="392"/>
      <c r="I7" s="392"/>
      <c r="J7" s="393" t="s">
        <v>351</v>
      </c>
      <c r="K7" s="393"/>
      <c r="L7" s="393"/>
    </row>
    <row r="8" spans="1:12" ht="21.75">
      <c r="A8" s="390"/>
      <c r="B8" s="391"/>
      <c r="C8" s="179" t="s">
        <v>102</v>
      </c>
      <c r="D8" s="378" t="s">
        <v>96</v>
      </c>
      <c r="E8" s="378" t="s">
        <v>315</v>
      </c>
      <c r="F8" s="378" t="s">
        <v>116</v>
      </c>
      <c r="G8" s="378" t="s">
        <v>96</v>
      </c>
      <c r="H8" s="378" t="s">
        <v>315</v>
      </c>
      <c r="I8" s="378" t="s">
        <v>116</v>
      </c>
      <c r="J8" s="378" t="s">
        <v>96</v>
      </c>
      <c r="K8" s="378" t="s">
        <v>315</v>
      </c>
      <c r="L8" s="379" t="s">
        <v>116</v>
      </c>
    </row>
    <row r="9" spans="1:12">
      <c r="A9" s="387" t="s">
        <v>159</v>
      </c>
      <c r="B9" s="388" t="s">
        <v>159</v>
      </c>
      <c r="C9" s="388"/>
      <c r="D9" s="168">
        <v>32660492</v>
      </c>
      <c r="E9" s="168">
        <v>730269</v>
      </c>
      <c r="F9" s="169">
        <v>2.2870776692999999</v>
      </c>
      <c r="G9" s="168">
        <v>399455</v>
      </c>
      <c r="H9" s="168">
        <v>33099</v>
      </c>
      <c r="I9" s="169">
        <v>9.0346548165999998</v>
      </c>
      <c r="J9" s="168">
        <v>53704</v>
      </c>
      <c r="K9" s="168">
        <v>6792</v>
      </c>
      <c r="L9" s="170">
        <v>14.478171896299999</v>
      </c>
    </row>
    <row r="10" spans="1:12" ht="12.75" customHeight="1">
      <c r="A10" s="387"/>
      <c r="B10" s="388" t="s">
        <v>123</v>
      </c>
      <c r="C10" s="388"/>
      <c r="D10" s="168">
        <v>8866144</v>
      </c>
      <c r="E10" s="168">
        <v>173241</v>
      </c>
      <c r="F10" s="169">
        <v>1.9929015658</v>
      </c>
      <c r="G10" s="168">
        <v>158000</v>
      </c>
      <c r="H10" s="168">
        <v>12251</v>
      </c>
      <c r="I10" s="169">
        <v>8.4055465217999998</v>
      </c>
      <c r="J10" s="168">
        <v>20608</v>
      </c>
      <c r="K10" s="168">
        <v>3377</v>
      </c>
      <c r="L10" s="170">
        <v>19.5983982357</v>
      </c>
    </row>
    <row r="11" spans="1:12" ht="12.75" customHeight="1">
      <c r="A11" s="387"/>
      <c r="B11" s="388" t="s">
        <v>122</v>
      </c>
      <c r="C11" s="388"/>
      <c r="D11" s="168">
        <v>7688880</v>
      </c>
      <c r="E11" s="168">
        <v>215693</v>
      </c>
      <c r="F11" s="169">
        <v>2.8862251139000001</v>
      </c>
      <c r="G11" s="168">
        <v>80115</v>
      </c>
      <c r="H11" s="168">
        <v>3709</v>
      </c>
      <c r="I11" s="169">
        <v>4.8543308116999997</v>
      </c>
      <c r="J11" s="168">
        <v>12809</v>
      </c>
      <c r="K11" s="168">
        <v>882</v>
      </c>
      <c r="L11" s="170">
        <v>7.3949861657999998</v>
      </c>
    </row>
    <row r="12" spans="1:12" ht="12.75" customHeight="1">
      <c r="A12" s="387"/>
      <c r="B12" s="388" t="s">
        <v>121</v>
      </c>
      <c r="C12" s="388"/>
      <c r="D12" s="168">
        <v>10318752</v>
      </c>
      <c r="E12" s="168">
        <v>158458</v>
      </c>
      <c r="F12" s="169">
        <v>1.5595808546000001</v>
      </c>
      <c r="G12" s="168">
        <v>36173</v>
      </c>
      <c r="H12" s="168">
        <v>2974</v>
      </c>
      <c r="I12" s="169">
        <v>8.9581011476000008</v>
      </c>
      <c r="J12" s="168">
        <v>5558</v>
      </c>
      <c r="K12" s="168">
        <v>369</v>
      </c>
      <c r="L12" s="170">
        <v>7.1111967623999996</v>
      </c>
    </row>
    <row r="13" spans="1:12" ht="12.75" customHeight="1">
      <c r="A13" s="387"/>
      <c r="B13" s="388" t="s">
        <v>120</v>
      </c>
      <c r="C13" s="388"/>
      <c r="D13" s="168">
        <v>1240598</v>
      </c>
      <c r="E13" s="168">
        <v>53397</v>
      </c>
      <c r="F13" s="169">
        <v>4.4977219527000001</v>
      </c>
      <c r="G13" s="168">
        <v>4842</v>
      </c>
      <c r="H13" s="168">
        <v>470</v>
      </c>
      <c r="I13" s="169">
        <v>10.7502287283</v>
      </c>
      <c r="J13" s="168">
        <v>953</v>
      </c>
      <c r="K13" s="168">
        <v>69</v>
      </c>
      <c r="L13" s="170">
        <v>7.8054298642999997</v>
      </c>
    </row>
    <row r="14" spans="1:12" ht="12.75" customHeight="1">
      <c r="A14" s="387"/>
      <c r="B14" s="388" t="s">
        <v>119</v>
      </c>
      <c r="C14" s="388"/>
      <c r="D14" s="168">
        <v>4360643</v>
      </c>
      <c r="E14" s="168">
        <v>131406</v>
      </c>
      <c r="F14" s="169">
        <v>3.1070852733000001</v>
      </c>
      <c r="G14" s="168">
        <v>120103</v>
      </c>
      <c r="H14" s="168">
        <v>13684</v>
      </c>
      <c r="I14" s="169">
        <v>12.858606075999999</v>
      </c>
      <c r="J14" s="168">
        <v>13758</v>
      </c>
      <c r="K14" s="168">
        <v>2097</v>
      </c>
      <c r="L14" s="170">
        <v>17.983020324200002</v>
      </c>
    </row>
    <row r="15" spans="1:12" ht="12.75" customHeight="1">
      <c r="A15" s="387"/>
      <c r="B15" s="388" t="s">
        <v>118</v>
      </c>
      <c r="C15" s="388"/>
      <c r="D15" s="168">
        <v>185475</v>
      </c>
      <c r="E15" s="168">
        <v>-1926</v>
      </c>
      <c r="F15" s="169">
        <v>-1.0277426481</v>
      </c>
      <c r="G15" s="168">
        <v>222</v>
      </c>
      <c r="H15" s="168">
        <v>11</v>
      </c>
      <c r="I15" s="169">
        <v>5.2132701421999998</v>
      </c>
      <c r="J15" s="168">
        <v>18</v>
      </c>
      <c r="K15" s="168">
        <v>-2</v>
      </c>
      <c r="L15" s="170">
        <v>-10</v>
      </c>
    </row>
    <row r="16" spans="1:12" ht="12.75" customHeight="1">
      <c r="A16" s="387" t="s">
        <v>160</v>
      </c>
      <c r="B16" s="388" t="s">
        <v>159</v>
      </c>
      <c r="C16" s="388"/>
      <c r="D16" s="168">
        <v>5543912</v>
      </c>
      <c r="E16" s="168">
        <v>137878</v>
      </c>
      <c r="F16" s="169">
        <v>2.5504464086</v>
      </c>
      <c r="G16" s="168">
        <v>61200</v>
      </c>
      <c r="H16" s="168">
        <v>4391</v>
      </c>
      <c r="I16" s="169">
        <v>7.7294090725000002</v>
      </c>
      <c r="J16" s="168">
        <v>30393</v>
      </c>
      <c r="K16" s="168">
        <v>3594</v>
      </c>
      <c r="L16" s="170">
        <v>13.410948169699999</v>
      </c>
    </row>
    <row r="17" spans="1:12" ht="12.75" customHeight="1">
      <c r="A17" s="387"/>
      <c r="B17" s="388" t="s">
        <v>123</v>
      </c>
      <c r="C17" s="388"/>
      <c r="D17" s="168">
        <v>1604813</v>
      </c>
      <c r="E17" s="168">
        <v>36501</v>
      </c>
      <c r="F17" s="169">
        <v>2.3274067915000001</v>
      </c>
      <c r="G17" s="168">
        <v>27711</v>
      </c>
      <c r="H17" s="168">
        <v>1928</v>
      </c>
      <c r="I17" s="169">
        <v>7.4777954466000001</v>
      </c>
      <c r="J17" s="168">
        <v>13482</v>
      </c>
      <c r="K17" s="168">
        <v>1989</v>
      </c>
      <c r="L17" s="170">
        <v>17.306186374300001</v>
      </c>
    </row>
    <row r="18" spans="1:12" ht="12.75" customHeight="1">
      <c r="A18" s="387"/>
      <c r="B18" s="388" t="s">
        <v>122</v>
      </c>
      <c r="C18" s="388"/>
      <c r="D18" s="168">
        <v>1203514</v>
      </c>
      <c r="E18" s="168">
        <v>31776</v>
      </c>
      <c r="F18" s="169">
        <v>2.7118690355999999</v>
      </c>
      <c r="G18" s="168">
        <v>11121</v>
      </c>
      <c r="H18" s="168">
        <v>356</v>
      </c>
      <c r="I18" s="169">
        <v>3.3070134696000002</v>
      </c>
      <c r="J18" s="168">
        <v>6586</v>
      </c>
      <c r="K18" s="168">
        <v>346</v>
      </c>
      <c r="L18" s="170">
        <v>5.5448717948999997</v>
      </c>
    </row>
    <row r="19" spans="1:12" ht="12.75" customHeight="1">
      <c r="A19" s="387"/>
      <c r="B19" s="388" t="s">
        <v>121</v>
      </c>
      <c r="C19" s="388"/>
      <c r="D19" s="168">
        <v>1780980</v>
      </c>
      <c r="E19" s="168">
        <v>35859</v>
      </c>
      <c r="F19" s="169">
        <v>2.0548145372</v>
      </c>
      <c r="G19" s="168">
        <v>5667</v>
      </c>
      <c r="H19" s="168">
        <v>535</v>
      </c>
      <c r="I19" s="169">
        <v>10.424785658599999</v>
      </c>
      <c r="J19" s="168">
        <v>2181</v>
      </c>
      <c r="K19" s="168">
        <v>137</v>
      </c>
      <c r="L19" s="170">
        <v>6.7025440313000004</v>
      </c>
    </row>
    <row r="20" spans="1:12" ht="12.75" customHeight="1">
      <c r="A20" s="387"/>
      <c r="B20" s="388" t="s">
        <v>120</v>
      </c>
      <c r="C20" s="388"/>
      <c r="D20" s="168">
        <v>230705</v>
      </c>
      <c r="E20" s="168">
        <v>10949</v>
      </c>
      <c r="F20" s="169">
        <v>4.9823440543000004</v>
      </c>
      <c r="G20" s="168">
        <v>964</v>
      </c>
      <c r="H20" s="168">
        <v>131</v>
      </c>
      <c r="I20" s="169">
        <v>15.726290516200001</v>
      </c>
      <c r="J20" s="168">
        <v>402</v>
      </c>
      <c r="K20" s="168">
        <v>31</v>
      </c>
      <c r="L20" s="170">
        <v>8.3557951482000004</v>
      </c>
    </row>
    <row r="21" spans="1:12" ht="12.75" customHeight="1">
      <c r="A21" s="387"/>
      <c r="B21" s="388" t="s">
        <v>119</v>
      </c>
      <c r="C21" s="388"/>
      <c r="D21" s="168">
        <v>700767</v>
      </c>
      <c r="E21" s="168">
        <v>23546</v>
      </c>
      <c r="F21" s="169">
        <v>3.4768561517999999</v>
      </c>
      <c r="G21" s="168">
        <v>15712</v>
      </c>
      <c r="H21" s="168">
        <v>1446</v>
      </c>
      <c r="I21" s="169">
        <v>10.135987663</v>
      </c>
      <c r="J21" s="168">
        <v>7737</v>
      </c>
      <c r="K21" s="168">
        <v>1092</v>
      </c>
      <c r="L21" s="170">
        <v>16.4334085779</v>
      </c>
    </row>
    <row r="22" spans="1:12" ht="12.75" customHeight="1">
      <c r="A22" s="387"/>
      <c r="B22" s="388" t="s">
        <v>118</v>
      </c>
      <c r="C22" s="388"/>
      <c r="D22" s="168">
        <v>23133</v>
      </c>
      <c r="E22" s="168">
        <v>-753</v>
      </c>
      <c r="F22" s="169">
        <v>-3.1524742526999998</v>
      </c>
      <c r="G22" s="168">
        <v>25</v>
      </c>
      <c r="H22" s="168">
        <v>-5</v>
      </c>
      <c r="I22" s="169">
        <v>-16.666666666699999</v>
      </c>
      <c r="J22" s="168">
        <v>5</v>
      </c>
      <c r="K22" s="168">
        <v>-1</v>
      </c>
      <c r="L22" s="170">
        <v>-16.666666666699999</v>
      </c>
    </row>
    <row r="23" spans="1:12" ht="12.75" customHeight="1">
      <c r="A23" s="387" t="s">
        <v>113</v>
      </c>
      <c r="B23" s="388" t="s">
        <v>159</v>
      </c>
      <c r="C23" s="388"/>
      <c r="D23" s="168">
        <v>839002</v>
      </c>
      <c r="E23" s="168">
        <v>14589</v>
      </c>
      <c r="F23" s="169">
        <v>1.7696227497999999</v>
      </c>
      <c r="G23" s="168">
        <v>22125</v>
      </c>
      <c r="H23" s="168">
        <v>4535</v>
      </c>
      <c r="I23" s="169">
        <v>25.781694144399999</v>
      </c>
      <c r="J23" s="168">
        <v>371</v>
      </c>
      <c r="K23" s="168">
        <v>42</v>
      </c>
      <c r="L23" s="170">
        <v>12.7659574468</v>
      </c>
    </row>
    <row r="24" spans="1:12" ht="12.75" customHeight="1">
      <c r="A24" s="387"/>
      <c r="B24" s="388" t="s">
        <v>123</v>
      </c>
      <c r="C24" s="388"/>
      <c r="D24" s="168">
        <v>227760</v>
      </c>
      <c r="E24" s="168">
        <v>2833</v>
      </c>
      <c r="F24" s="169">
        <v>1.2595197552999999</v>
      </c>
      <c r="G24" s="168">
        <v>6205</v>
      </c>
      <c r="H24" s="168">
        <v>1219</v>
      </c>
      <c r="I24" s="169">
        <v>24.4484556759</v>
      </c>
      <c r="J24" s="168">
        <v>75</v>
      </c>
      <c r="K24" s="168">
        <v>15</v>
      </c>
      <c r="L24" s="170">
        <v>25</v>
      </c>
    </row>
    <row r="25" spans="1:12" ht="12.75" customHeight="1">
      <c r="A25" s="387"/>
      <c r="B25" s="388" t="s">
        <v>122</v>
      </c>
      <c r="C25" s="388"/>
      <c r="D25" s="168">
        <v>215915</v>
      </c>
      <c r="E25" s="168">
        <v>6077</v>
      </c>
      <c r="F25" s="169">
        <v>2.8960436145999999</v>
      </c>
      <c r="G25" s="168">
        <v>2839</v>
      </c>
      <c r="H25" s="168">
        <v>310</v>
      </c>
      <c r="I25" s="169">
        <v>12.2578094108</v>
      </c>
      <c r="J25" s="168">
        <v>88</v>
      </c>
      <c r="K25" s="168">
        <v>4</v>
      </c>
      <c r="L25" s="170">
        <v>4.7619047619000003</v>
      </c>
    </row>
    <row r="26" spans="1:12" ht="12.75" customHeight="1">
      <c r="A26" s="387"/>
      <c r="B26" s="388" t="s">
        <v>121</v>
      </c>
      <c r="C26" s="388"/>
      <c r="D26" s="168">
        <v>234041</v>
      </c>
      <c r="E26" s="168">
        <v>-367</v>
      </c>
      <c r="F26" s="169">
        <v>-0.15656462239999999</v>
      </c>
      <c r="G26" s="168">
        <v>1541</v>
      </c>
      <c r="H26" s="168">
        <v>263</v>
      </c>
      <c r="I26" s="169">
        <v>20.579029733999999</v>
      </c>
      <c r="J26" s="168">
        <v>54</v>
      </c>
      <c r="K26" s="168">
        <v>-4</v>
      </c>
      <c r="L26" s="170">
        <v>-6.8965517241000001</v>
      </c>
    </row>
    <row r="27" spans="1:12" ht="12.75" customHeight="1">
      <c r="A27" s="387"/>
      <c r="B27" s="388" t="s">
        <v>120</v>
      </c>
      <c r="C27" s="388"/>
      <c r="D27" s="168">
        <v>17618</v>
      </c>
      <c r="E27" s="168">
        <v>446</v>
      </c>
      <c r="F27" s="169">
        <v>2.5972513394000001</v>
      </c>
      <c r="G27" s="168">
        <v>141</v>
      </c>
      <c r="H27" s="168">
        <v>7</v>
      </c>
      <c r="I27" s="169">
        <v>5.223880597</v>
      </c>
      <c r="J27" s="168">
        <v>7</v>
      </c>
      <c r="K27" s="168">
        <v>-1</v>
      </c>
      <c r="L27" s="170">
        <v>-12.5</v>
      </c>
    </row>
    <row r="28" spans="1:12" ht="12.75" customHeight="1">
      <c r="A28" s="387"/>
      <c r="B28" s="388" t="s">
        <v>119</v>
      </c>
      <c r="C28" s="388"/>
      <c r="D28" s="168">
        <v>136625</v>
      </c>
      <c r="E28" s="168">
        <v>5780</v>
      </c>
      <c r="F28" s="169">
        <v>4.417440483</v>
      </c>
      <c r="G28" s="168">
        <v>11395</v>
      </c>
      <c r="H28" s="168">
        <v>2734</v>
      </c>
      <c r="I28" s="169">
        <v>31.566793672799999</v>
      </c>
      <c r="J28" s="168">
        <v>146</v>
      </c>
      <c r="K28" s="168">
        <v>28</v>
      </c>
      <c r="L28" s="170">
        <v>23.728813559300001</v>
      </c>
    </row>
    <row r="29" spans="1:12" ht="12.75" customHeight="1">
      <c r="A29" s="387"/>
      <c r="B29" s="388" t="s">
        <v>118</v>
      </c>
      <c r="C29" s="388"/>
      <c r="D29" s="168">
        <v>7043</v>
      </c>
      <c r="E29" s="168">
        <v>-180</v>
      </c>
      <c r="F29" s="169">
        <v>-2.4920393187999998</v>
      </c>
      <c r="G29" s="168">
        <v>4</v>
      </c>
      <c r="H29" s="168">
        <v>2</v>
      </c>
      <c r="I29" s="169">
        <v>100</v>
      </c>
      <c r="J29" s="168" t="s">
        <v>409</v>
      </c>
      <c r="K29" s="168">
        <v>0</v>
      </c>
      <c r="L29" s="170">
        <v>0</v>
      </c>
    </row>
    <row r="30" spans="1:12" ht="12.75" customHeight="1">
      <c r="A30" s="387" t="s">
        <v>161</v>
      </c>
      <c r="B30" s="388" t="s">
        <v>159</v>
      </c>
      <c r="C30" s="388"/>
      <c r="D30" s="168">
        <v>1595777</v>
      </c>
      <c r="E30" s="168">
        <v>29020</v>
      </c>
      <c r="F30" s="169">
        <v>1.8522336264999999</v>
      </c>
      <c r="G30" s="168">
        <v>16189</v>
      </c>
      <c r="H30" s="168">
        <v>2895</v>
      </c>
      <c r="I30" s="169">
        <v>21.7767413871</v>
      </c>
      <c r="J30" s="168">
        <v>9416</v>
      </c>
      <c r="K30" s="168">
        <v>2240</v>
      </c>
      <c r="L30" s="170">
        <v>31.215161649900001</v>
      </c>
    </row>
    <row r="31" spans="1:12" ht="12.75" customHeight="1">
      <c r="A31" s="387"/>
      <c r="B31" s="388" t="s">
        <v>123</v>
      </c>
      <c r="C31" s="388"/>
      <c r="D31" s="168">
        <v>481214</v>
      </c>
      <c r="E31" s="168">
        <v>7089</v>
      </c>
      <c r="F31" s="169">
        <v>1.495175323</v>
      </c>
      <c r="G31" s="168">
        <v>8193</v>
      </c>
      <c r="H31" s="168">
        <v>1498</v>
      </c>
      <c r="I31" s="169">
        <v>22.3749066468</v>
      </c>
      <c r="J31" s="168">
        <v>3102</v>
      </c>
      <c r="K31" s="168">
        <v>822</v>
      </c>
      <c r="L31" s="170">
        <v>36.052631578899998</v>
      </c>
    </row>
    <row r="32" spans="1:12" ht="12.75" customHeight="1">
      <c r="A32" s="387"/>
      <c r="B32" s="388" t="s">
        <v>122</v>
      </c>
      <c r="C32" s="388"/>
      <c r="D32" s="168">
        <v>416319</v>
      </c>
      <c r="E32" s="168">
        <v>12047</v>
      </c>
      <c r="F32" s="169">
        <v>2.9799244073</v>
      </c>
      <c r="G32" s="168">
        <v>2011</v>
      </c>
      <c r="H32" s="168">
        <v>283</v>
      </c>
      <c r="I32" s="169">
        <v>16.377314814799998</v>
      </c>
      <c r="J32" s="168">
        <v>2635</v>
      </c>
      <c r="K32" s="168">
        <v>481</v>
      </c>
      <c r="L32" s="170">
        <v>22.330547817999999</v>
      </c>
    </row>
    <row r="33" spans="1:12" ht="12.75" customHeight="1">
      <c r="A33" s="387"/>
      <c r="B33" s="388" t="s">
        <v>121</v>
      </c>
      <c r="C33" s="388"/>
      <c r="D33" s="168">
        <v>439468</v>
      </c>
      <c r="E33" s="168">
        <v>3808</v>
      </c>
      <c r="F33" s="169">
        <v>0.87407611439999999</v>
      </c>
      <c r="G33" s="168">
        <v>1013</v>
      </c>
      <c r="H33" s="168">
        <v>129</v>
      </c>
      <c r="I33" s="169">
        <v>14.592760180999999</v>
      </c>
      <c r="J33" s="168">
        <v>518</v>
      </c>
      <c r="K33" s="168">
        <v>62</v>
      </c>
      <c r="L33" s="170">
        <v>13.5964912281</v>
      </c>
    </row>
    <row r="34" spans="1:12" ht="12.75" customHeight="1">
      <c r="A34" s="387"/>
      <c r="B34" s="388" t="s">
        <v>120</v>
      </c>
      <c r="C34" s="388"/>
      <c r="D34" s="168">
        <v>42778</v>
      </c>
      <c r="E34" s="168">
        <v>1917</v>
      </c>
      <c r="F34" s="169">
        <v>4.6915151366999996</v>
      </c>
      <c r="G34" s="168">
        <v>121</v>
      </c>
      <c r="H34" s="168">
        <v>22</v>
      </c>
      <c r="I34" s="169">
        <v>22.222222222199999</v>
      </c>
      <c r="J34" s="168">
        <v>86</v>
      </c>
      <c r="K34" s="168">
        <v>16</v>
      </c>
      <c r="L34" s="170">
        <v>22.857142857100001</v>
      </c>
    </row>
    <row r="35" spans="1:12" ht="12.75" customHeight="1">
      <c r="A35" s="387"/>
      <c r="B35" s="388" t="s">
        <v>119</v>
      </c>
      <c r="C35" s="388"/>
      <c r="D35" s="168">
        <v>206013</v>
      </c>
      <c r="E35" s="168">
        <v>4007</v>
      </c>
      <c r="F35" s="169">
        <v>1.9836044474000001</v>
      </c>
      <c r="G35" s="168">
        <v>4849</v>
      </c>
      <c r="H35" s="168">
        <v>962</v>
      </c>
      <c r="I35" s="169">
        <v>24.749163879600001</v>
      </c>
      <c r="J35" s="168">
        <v>3075</v>
      </c>
      <c r="K35" s="168">
        <v>859</v>
      </c>
      <c r="L35" s="170">
        <v>38.763537906099998</v>
      </c>
    </row>
    <row r="36" spans="1:12" ht="12.75" customHeight="1">
      <c r="A36" s="387"/>
      <c r="B36" s="388" t="s">
        <v>118</v>
      </c>
      <c r="C36" s="388"/>
      <c r="D36" s="168">
        <v>9985</v>
      </c>
      <c r="E36" s="168">
        <v>152</v>
      </c>
      <c r="F36" s="169">
        <v>1.5458151123999999</v>
      </c>
      <c r="G36" s="168" t="s">
        <v>409</v>
      </c>
      <c r="H36" s="168">
        <v>1</v>
      </c>
      <c r="I36" s="169">
        <v>100</v>
      </c>
      <c r="J36" s="172"/>
      <c r="K36" s="172"/>
      <c r="L36" s="171"/>
    </row>
    <row r="37" spans="1:12" ht="12.75" customHeight="1">
      <c r="A37" s="387" t="s">
        <v>162</v>
      </c>
      <c r="B37" s="388" t="s">
        <v>159</v>
      </c>
      <c r="C37" s="388"/>
      <c r="D37" s="168">
        <v>115569</v>
      </c>
      <c r="E37" s="168">
        <v>1456</v>
      </c>
      <c r="F37" s="169">
        <v>1.2759282465999999</v>
      </c>
      <c r="G37" s="168">
        <v>170</v>
      </c>
      <c r="H37" s="168">
        <v>11</v>
      </c>
      <c r="I37" s="169">
        <v>6.9182389937000002</v>
      </c>
      <c r="J37" s="168">
        <v>2185</v>
      </c>
      <c r="K37" s="168">
        <v>518</v>
      </c>
      <c r="L37" s="170">
        <v>31.073785243</v>
      </c>
    </row>
    <row r="38" spans="1:12" ht="12.75" customHeight="1">
      <c r="A38" s="387"/>
      <c r="B38" s="388" t="s">
        <v>123</v>
      </c>
      <c r="C38" s="388"/>
      <c r="D38" s="168">
        <v>44880</v>
      </c>
      <c r="E38" s="168">
        <v>751</v>
      </c>
      <c r="F38" s="169">
        <v>1.7018287294000001</v>
      </c>
      <c r="G38" s="168">
        <v>108</v>
      </c>
      <c r="H38" s="168">
        <v>32</v>
      </c>
      <c r="I38" s="169">
        <v>42.105263157899998</v>
      </c>
      <c r="J38" s="168">
        <v>935</v>
      </c>
      <c r="K38" s="168">
        <v>242</v>
      </c>
      <c r="L38" s="170">
        <v>34.920634920600001</v>
      </c>
    </row>
    <row r="39" spans="1:12" ht="12.75" customHeight="1">
      <c r="A39" s="387"/>
      <c r="B39" s="388" t="s">
        <v>122</v>
      </c>
      <c r="C39" s="388"/>
      <c r="D39" s="168">
        <v>29999</v>
      </c>
      <c r="E39" s="168">
        <v>651</v>
      </c>
      <c r="F39" s="169">
        <v>2.2182090773000001</v>
      </c>
      <c r="G39" s="168">
        <v>26</v>
      </c>
      <c r="H39" s="168">
        <v>-12</v>
      </c>
      <c r="I39" s="169">
        <v>-31.578947368400001</v>
      </c>
      <c r="J39" s="168">
        <v>450</v>
      </c>
      <c r="K39" s="168">
        <v>88</v>
      </c>
      <c r="L39" s="170">
        <v>24.3093922652</v>
      </c>
    </row>
    <row r="40" spans="1:12" ht="12.75" customHeight="1">
      <c r="A40" s="387"/>
      <c r="B40" s="388" t="s">
        <v>121</v>
      </c>
      <c r="C40" s="388"/>
      <c r="D40" s="168">
        <v>25616</v>
      </c>
      <c r="E40" s="168">
        <v>6</v>
      </c>
      <c r="F40" s="169">
        <v>2.3428348299999999E-2</v>
      </c>
      <c r="G40" s="168">
        <v>8</v>
      </c>
      <c r="H40" s="168">
        <v>-2</v>
      </c>
      <c r="I40" s="169">
        <v>-20</v>
      </c>
      <c r="J40" s="168">
        <v>51</v>
      </c>
      <c r="K40" s="168">
        <v>-1</v>
      </c>
      <c r="L40" s="170">
        <v>-1.9230769231</v>
      </c>
    </row>
    <row r="41" spans="1:12" ht="12.75" customHeight="1">
      <c r="A41" s="387"/>
      <c r="B41" s="388" t="s">
        <v>120</v>
      </c>
      <c r="C41" s="388"/>
      <c r="D41" s="168">
        <v>1351</v>
      </c>
      <c r="E41" s="168">
        <v>15</v>
      </c>
      <c r="F41" s="169">
        <v>1.122754491</v>
      </c>
      <c r="G41" s="172"/>
      <c r="H41" s="172"/>
      <c r="I41" s="172"/>
      <c r="J41" s="168">
        <v>5</v>
      </c>
      <c r="K41" s="168">
        <v>3</v>
      </c>
      <c r="L41" s="170">
        <v>150</v>
      </c>
    </row>
    <row r="42" spans="1:12" ht="12.75" customHeight="1">
      <c r="A42" s="387"/>
      <c r="B42" s="388" t="s">
        <v>119</v>
      </c>
      <c r="C42" s="388"/>
      <c r="D42" s="168">
        <v>12478</v>
      </c>
      <c r="E42" s="168">
        <v>34</v>
      </c>
      <c r="F42" s="169">
        <v>0.27322404369999997</v>
      </c>
      <c r="G42" s="168">
        <v>28</v>
      </c>
      <c r="H42" s="168">
        <v>-7</v>
      </c>
      <c r="I42" s="169">
        <v>-20</v>
      </c>
      <c r="J42" s="168">
        <v>744</v>
      </c>
      <c r="K42" s="168">
        <v>186</v>
      </c>
      <c r="L42" s="170">
        <v>33.333333333299997</v>
      </c>
    </row>
    <row r="43" spans="1:12" ht="12.75" customHeight="1">
      <c r="A43" s="387"/>
      <c r="B43" s="388" t="s">
        <v>118</v>
      </c>
      <c r="C43" s="388"/>
      <c r="D43" s="168">
        <v>1245</v>
      </c>
      <c r="E43" s="168">
        <v>-1</v>
      </c>
      <c r="F43" s="169">
        <v>-8.0256821800000003E-2</v>
      </c>
      <c r="G43" s="172"/>
      <c r="H43" s="172"/>
      <c r="I43" s="172"/>
      <c r="J43" s="172"/>
      <c r="K43" s="172"/>
      <c r="L43" s="171"/>
    </row>
    <row r="44" spans="1:12" ht="12.75" customHeight="1">
      <c r="A44" s="387" t="s">
        <v>163</v>
      </c>
      <c r="B44" s="388" t="s">
        <v>159</v>
      </c>
      <c r="C44" s="388"/>
      <c r="D44" s="168">
        <v>198100</v>
      </c>
      <c r="E44" s="168">
        <v>3119</v>
      </c>
      <c r="F44" s="169">
        <v>1.5996430421000001</v>
      </c>
      <c r="G44" s="168">
        <v>6955</v>
      </c>
      <c r="H44" s="168">
        <v>1560</v>
      </c>
      <c r="I44" s="169">
        <v>28.915662650600002</v>
      </c>
      <c r="J44" s="168">
        <v>1317</v>
      </c>
      <c r="K44" s="168">
        <v>428</v>
      </c>
      <c r="L44" s="170">
        <v>48.143982002199998</v>
      </c>
    </row>
    <row r="45" spans="1:12" ht="12.75" customHeight="1">
      <c r="A45" s="387"/>
      <c r="B45" s="388" t="s">
        <v>123</v>
      </c>
      <c r="C45" s="388"/>
      <c r="D45" s="168">
        <v>67678</v>
      </c>
      <c r="E45" s="168">
        <v>1498</v>
      </c>
      <c r="F45" s="169">
        <v>2.2635237232000001</v>
      </c>
      <c r="G45" s="168">
        <v>3931</v>
      </c>
      <c r="H45" s="168">
        <v>990</v>
      </c>
      <c r="I45" s="169">
        <v>33.662019721199997</v>
      </c>
      <c r="J45" s="168">
        <v>461</v>
      </c>
      <c r="K45" s="168">
        <v>175</v>
      </c>
      <c r="L45" s="170">
        <v>61.188811188800003</v>
      </c>
    </row>
    <row r="46" spans="1:12" ht="12.75" customHeight="1">
      <c r="A46" s="387"/>
      <c r="B46" s="388" t="s">
        <v>122</v>
      </c>
      <c r="C46" s="388"/>
      <c r="D46" s="168">
        <v>55311</v>
      </c>
      <c r="E46" s="168">
        <v>1203</v>
      </c>
      <c r="F46" s="169">
        <v>2.2233311155000002</v>
      </c>
      <c r="G46" s="168">
        <v>1038</v>
      </c>
      <c r="H46" s="168">
        <v>156</v>
      </c>
      <c r="I46" s="169">
        <v>17.687074829899998</v>
      </c>
      <c r="J46" s="168">
        <v>373</v>
      </c>
      <c r="K46" s="168">
        <v>73</v>
      </c>
      <c r="L46" s="170">
        <v>24.333333333300001</v>
      </c>
    </row>
    <row r="47" spans="1:12" ht="12.75" customHeight="1">
      <c r="A47" s="387"/>
      <c r="B47" s="388" t="s">
        <v>121</v>
      </c>
      <c r="C47" s="388"/>
      <c r="D47" s="168">
        <v>46925</v>
      </c>
      <c r="E47" s="168">
        <v>-288</v>
      </c>
      <c r="F47" s="169">
        <v>-0.61000148259999998</v>
      </c>
      <c r="G47" s="168">
        <v>458</v>
      </c>
      <c r="H47" s="168">
        <v>58</v>
      </c>
      <c r="I47" s="169">
        <v>14.5</v>
      </c>
      <c r="J47" s="168">
        <v>117</v>
      </c>
      <c r="K47" s="168">
        <v>25</v>
      </c>
      <c r="L47" s="170">
        <v>27.173913043500001</v>
      </c>
    </row>
    <row r="48" spans="1:12" ht="12.75" customHeight="1">
      <c r="A48" s="387"/>
      <c r="B48" s="388" t="s">
        <v>120</v>
      </c>
      <c r="C48" s="388"/>
      <c r="D48" s="168">
        <v>3581</v>
      </c>
      <c r="E48" s="168">
        <v>62</v>
      </c>
      <c r="F48" s="169">
        <v>1.7618641660000001</v>
      </c>
      <c r="G48" s="168">
        <v>35</v>
      </c>
      <c r="H48" s="168">
        <v>11</v>
      </c>
      <c r="I48" s="169">
        <v>45.833333333299997</v>
      </c>
      <c r="J48" s="168">
        <v>8</v>
      </c>
      <c r="K48" s="168">
        <v>1</v>
      </c>
      <c r="L48" s="170">
        <v>14.285714285699999</v>
      </c>
    </row>
    <row r="49" spans="1:12" ht="12.75" customHeight="1">
      <c r="A49" s="387"/>
      <c r="B49" s="388" t="s">
        <v>119</v>
      </c>
      <c r="C49" s="388"/>
      <c r="D49" s="168">
        <v>22893</v>
      </c>
      <c r="E49" s="168">
        <v>655</v>
      </c>
      <c r="F49" s="169">
        <v>2.9454087597999998</v>
      </c>
      <c r="G49" s="168">
        <v>1491</v>
      </c>
      <c r="H49" s="168">
        <v>343</v>
      </c>
      <c r="I49" s="169">
        <v>29.878048780499999</v>
      </c>
      <c r="J49" s="168">
        <v>358</v>
      </c>
      <c r="K49" s="168">
        <v>154</v>
      </c>
      <c r="L49" s="170">
        <v>75.490196078400004</v>
      </c>
    </row>
    <row r="50" spans="1:12" ht="12.75" customHeight="1">
      <c r="A50" s="387"/>
      <c r="B50" s="388" t="s">
        <v>118</v>
      </c>
      <c r="C50" s="388"/>
      <c r="D50" s="168">
        <v>1712</v>
      </c>
      <c r="E50" s="168">
        <v>-11</v>
      </c>
      <c r="F50" s="169">
        <v>-0.6384213581</v>
      </c>
      <c r="G50" s="168" t="s">
        <v>409</v>
      </c>
      <c r="H50" s="168">
        <v>2</v>
      </c>
      <c r="I50" s="172"/>
      <c r="J50" s="172"/>
      <c r="K50" s="172"/>
      <c r="L50" s="171"/>
    </row>
    <row r="51" spans="1:12" ht="12.75" customHeight="1">
      <c r="A51" s="387" t="s">
        <v>394</v>
      </c>
      <c r="B51" s="388" t="s">
        <v>159</v>
      </c>
      <c r="C51" s="388"/>
      <c r="D51" s="168">
        <v>116510</v>
      </c>
      <c r="E51" s="168">
        <v>1803</v>
      </c>
      <c r="F51" s="169">
        <v>1.5718308385999999</v>
      </c>
      <c r="G51" s="168">
        <v>547</v>
      </c>
      <c r="H51" s="168">
        <v>142</v>
      </c>
      <c r="I51" s="169">
        <v>35.061728395099998</v>
      </c>
      <c r="J51" s="168">
        <v>437</v>
      </c>
      <c r="K51" s="168">
        <v>122</v>
      </c>
      <c r="L51" s="170">
        <v>38.730158730200003</v>
      </c>
    </row>
    <row r="52" spans="1:12" ht="12.75" customHeight="1">
      <c r="A52" s="387"/>
      <c r="B52" s="388" t="s">
        <v>123</v>
      </c>
      <c r="C52" s="388"/>
      <c r="D52" s="168">
        <v>32308</v>
      </c>
      <c r="E52" s="168">
        <v>240</v>
      </c>
      <c r="F52" s="169">
        <v>0.74840962950000001</v>
      </c>
      <c r="G52" s="168">
        <v>177</v>
      </c>
      <c r="H52" s="168">
        <v>42</v>
      </c>
      <c r="I52" s="169">
        <v>31.111111111100001</v>
      </c>
      <c r="J52" s="168">
        <v>146</v>
      </c>
      <c r="K52" s="168">
        <v>29</v>
      </c>
      <c r="L52" s="170">
        <v>24.7863247863</v>
      </c>
    </row>
    <row r="53" spans="1:12" ht="12.75" customHeight="1">
      <c r="A53" s="387"/>
      <c r="B53" s="388" t="s">
        <v>122</v>
      </c>
      <c r="C53" s="388"/>
      <c r="D53" s="168">
        <v>29735</v>
      </c>
      <c r="E53" s="168">
        <v>936</v>
      </c>
      <c r="F53" s="169">
        <v>3.2501128510999999</v>
      </c>
      <c r="G53" s="168">
        <v>55</v>
      </c>
      <c r="H53" s="168">
        <v>6</v>
      </c>
      <c r="I53" s="169">
        <v>12.244897959199999</v>
      </c>
      <c r="J53" s="168">
        <v>80</v>
      </c>
      <c r="K53" s="168">
        <v>8</v>
      </c>
      <c r="L53" s="170">
        <v>11.1111111111</v>
      </c>
    </row>
    <row r="54" spans="1:12" ht="12.75" customHeight="1">
      <c r="A54" s="387"/>
      <c r="B54" s="388" t="s">
        <v>121</v>
      </c>
      <c r="C54" s="388"/>
      <c r="D54" s="168">
        <v>36156</v>
      </c>
      <c r="E54" s="168">
        <v>-248</v>
      </c>
      <c r="F54" s="169">
        <v>-0.68124381940000001</v>
      </c>
      <c r="G54" s="168" t="s">
        <v>409</v>
      </c>
      <c r="H54" s="168">
        <v>2</v>
      </c>
      <c r="I54" s="169">
        <v>9.0909090909000003</v>
      </c>
      <c r="J54" s="168" t="s">
        <v>409</v>
      </c>
      <c r="K54" s="168">
        <v>3</v>
      </c>
      <c r="L54" s="170">
        <v>10.344827586199999</v>
      </c>
    </row>
    <row r="55" spans="1:12" ht="12.75" customHeight="1">
      <c r="A55" s="387"/>
      <c r="B55" s="388" t="s">
        <v>120</v>
      </c>
      <c r="C55" s="388"/>
      <c r="D55" s="168">
        <v>3236</v>
      </c>
      <c r="E55" s="168">
        <v>96</v>
      </c>
      <c r="F55" s="169">
        <v>3.0573248408000002</v>
      </c>
      <c r="G55" s="168" t="s">
        <v>409</v>
      </c>
      <c r="H55" s="168">
        <v>0</v>
      </c>
      <c r="I55" s="169">
        <v>0</v>
      </c>
      <c r="J55" s="168" t="s">
        <v>409</v>
      </c>
      <c r="K55" s="168">
        <v>-1</v>
      </c>
      <c r="L55" s="170">
        <v>-25</v>
      </c>
    </row>
    <row r="56" spans="1:12" ht="12.75" customHeight="1">
      <c r="A56" s="387"/>
      <c r="B56" s="388" t="s">
        <v>119</v>
      </c>
      <c r="C56" s="388"/>
      <c r="D56" s="168">
        <v>14527</v>
      </c>
      <c r="E56" s="168">
        <v>773</v>
      </c>
      <c r="F56" s="169">
        <v>5.6201832194000003</v>
      </c>
      <c r="G56" s="168">
        <v>290</v>
      </c>
      <c r="H56" s="168">
        <v>92</v>
      </c>
      <c r="I56" s="169">
        <v>46.464646464600001</v>
      </c>
      <c r="J56" s="168">
        <v>176</v>
      </c>
      <c r="K56" s="168">
        <v>83</v>
      </c>
      <c r="L56" s="170">
        <v>89.247311827999994</v>
      </c>
    </row>
    <row r="57" spans="1:12" ht="12.75" customHeight="1">
      <c r="A57" s="387"/>
      <c r="B57" s="388" t="s">
        <v>118</v>
      </c>
      <c r="C57" s="388"/>
      <c r="D57" s="168">
        <v>548</v>
      </c>
      <c r="E57" s="168">
        <v>6</v>
      </c>
      <c r="F57" s="169">
        <v>1.1070110701</v>
      </c>
      <c r="G57" s="172"/>
      <c r="H57" s="172"/>
      <c r="I57" s="172"/>
      <c r="J57" s="172"/>
      <c r="K57" s="172"/>
      <c r="L57" s="171"/>
    </row>
    <row r="58" spans="1:12" ht="12.75" customHeight="1">
      <c r="A58" s="387" t="s">
        <v>395</v>
      </c>
      <c r="B58" s="388" t="s">
        <v>159</v>
      </c>
      <c r="C58" s="388"/>
      <c r="D58" s="168">
        <v>264160</v>
      </c>
      <c r="E58" s="168">
        <v>7980</v>
      </c>
      <c r="F58" s="169">
        <v>3.1149972675000002</v>
      </c>
      <c r="G58" s="168">
        <v>2069</v>
      </c>
      <c r="H58" s="168">
        <v>210</v>
      </c>
      <c r="I58" s="169">
        <v>11.296395911799999</v>
      </c>
      <c r="J58" s="168">
        <v>1217</v>
      </c>
      <c r="K58" s="168">
        <v>251</v>
      </c>
      <c r="L58" s="170">
        <v>25.983436853000001</v>
      </c>
    </row>
    <row r="59" spans="1:12" ht="12.75" customHeight="1">
      <c r="A59" s="387"/>
      <c r="B59" s="388" t="s">
        <v>123</v>
      </c>
      <c r="C59" s="388"/>
      <c r="D59" s="168">
        <v>59891</v>
      </c>
      <c r="E59" s="168">
        <v>1128</v>
      </c>
      <c r="F59" s="169">
        <v>1.9195752428999999</v>
      </c>
      <c r="G59" s="168">
        <v>621</v>
      </c>
      <c r="H59" s="168">
        <v>31</v>
      </c>
      <c r="I59" s="169">
        <v>5.2542372880999997</v>
      </c>
      <c r="J59" s="168">
        <v>193</v>
      </c>
      <c r="K59" s="168">
        <v>39</v>
      </c>
      <c r="L59" s="170">
        <v>25.324675324699999</v>
      </c>
    </row>
    <row r="60" spans="1:12" ht="12.75" customHeight="1">
      <c r="A60" s="387"/>
      <c r="B60" s="388" t="s">
        <v>122</v>
      </c>
      <c r="C60" s="388"/>
      <c r="D60" s="168">
        <v>71434</v>
      </c>
      <c r="E60" s="168">
        <v>2978</v>
      </c>
      <c r="F60" s="169">
        <v>4.3502395699000003</v>
      </c>
      <c r="G60" s="168">
        <v>330</v>
      </c>
      <c r="H60" s="168">
        <v>79</v>
      </c>
      <c r="I60" s="169">
        <v>31.4741035857</v>
      </c>
      <c r="J60" s="168">
        <v>528</v>
      </c>
      <c r="K60" s="168">
        <v>97</v>
      </c>
      <c r="L60" s="170">
        <v>22.505800464</v>
      </c>
    </row>
    <row r="61" spans="1:12" ht="12.75" customHeight="1">
      <c r="A61" s="387"/>
      <c r="B61" s="388" t="s">
        <v>121</v>
      </c>
      <c r="C61" s="388"/>
      <c r="D61" s="168">
        <v>90493</v>
      </c>
      <c r="E61" s="168">
        <v>2454</v>
      </c>
      <c r="F61" s="169">
        <v>2.7874010382000001</v>
      </c>
      <c r="G61" s="168">
        <v>178</v>
      </c>
      <c r="H61" s="168">
        <v>19</v>
      </c>
      <c r="I61" s="169">
        <v>11.9496855346</v>
      </c>
      <c r="J61" s="168">
        <v>112</v>
      </c>
      <c r="K61" s="168">
        <v>14</v>
      </c>
      <c r="L61" s="170">
        <v>14.285714285699999</v>
      </c>
    </row>
    <row r="62" spans="1:12" ht="12.75" customHeight="1">
      <c r="A62" s="387"/>
      <c r="B62" s="388" t="s">
        <v>120</v>
      </c>
      <c r="C62" s="388"/>
      <c r="D62" s="168">
        <v>13701</v>
      </c>
      <c r="E62" s="168">
        <v>858</v>
      </c>
      <c r="F62" s="169">
        <v>6.6806820835999998</v>
      </c>
      <c r="G62" s="168">
        <v>49</v>
      </c>
      <c r="H62" s="168">
        <v>5</v>
      </c>
      <c r="I62" s="169">
        <v>11.3636363636</v>
      </c>
      <c r="J62" s="168">
        <v>30</v>
      </c>
      <c r="K62" s="168">
        <v>4</v>
      </c>
      <c r="L62" s="170">
        <v>15.3846153846</v>
      </c>
    </row>
    <row r="63" spans="1:12" ht="12.75" customHeight="1">
      <c r="A63" s="387"/>
      <c r="B63" s="388" t="s">
        <v>119</v>
      </c>
      <c r="C63" s="388"/>
      <c r="D63" s="168">
        <v>27330</v>
      </c>
      <c r="E63" s="168">
        <v>535</v>
      </c>
      <c r="F63" s="169">
        <v>1.9966411643999999</v>
      </c>
      <c r="G63" s="168">
        <v>891</v>
      </c>
      <c r="H63" s="168">
        <v>76</v>
      </c>
      <c r="I63" s="169">
        <v>9.3251533741999992</v>
      </c>
      <c r="J63" s="168">
        <v>354</v>
      </c>
      <c r="K63" s="168">
        <v>97</v>
      </c>
      <c r="L63" s="170">
        <v>37.743190661500002</v>
      </c>
    </row>
    <row r="64" spans="1:12" ht="12.75" customHeight="1">
      <c r="A64" s="387"/>
      <c r="B64" s="388" t="s">
        <v>118</v>
      </c>
      <c r="C64" s="388"/>
      <c r="D64" s="168">
        <v>1311</v>
      </c>
      <c r="E64" s="168">
        <v>27</v>
      </c>
      <c r="F64" s="169">
        <v>2.1028037383</v>
      </c>
      <c r="G64" s="172"/>
      <c r="H64" s="172"/>
      <c r="I64" s="172"/>
      <c r="J64" s="172"/>
      <c r="K64" s="172"/>
      <c r="L64" s="171"/>
    </row>
    <row r="65" spans="1:12" ht="12.75" customHeight="1">
      <c r="A65" s="387" t="s">
        <v>396</v>
      </c>
      <c r="B65" s="388" t="s">
        <v>159</v>
      </c>
      <c r="C65" s="388"/>
      <c r="D65" s="168">
        <v>266819</v>
      </c>
      <c r="E65" s="168">
        <v>6831</v>
      </c>
      <c r="F65" s="169">
        <v>2.6274289582999999</v>
      </c>
      <c r="G65" s="168">
        <v>2088</v>
      </c>
      <c r="H65" s="168">
        <v>336</v>
      </c>
      <c r="I65" s="169">
        <v>19.178082191800002</v>
      </c>
      <c r="J65" s="168">
        <v>211</v>
      </c>
      <c r="K65" s="168">
        <v>34</v>
      </c>
      <c r="L65" s="170">
        <v>19.209039548</v>
      </c>
    </row>
    <row r="66" spans="1:12" ht="12.75" customHeight="1">
      <c r="A66" s="387"/>
      <c r="B66" s="388" t="s">
        <v>123</v>
      </c>
      <c r="C66" s="388"/>
      <c r="D66" s="168">
        <v>59606</v>
      </c>
      <c r="E66" s="168">
        <v>968</v>
      </c>
      <c r="F66" s="169">
        <v>1.6508066442</v>
      </c>
      <c r="G66" s="168">
        <v>923</v>
      </c>
      <c r="H66" s="168">
        <v>8</v>
      </c>
      <c r="I66" s="169">
        <v>0.87431693990000003</v>
      </c>
      <c r="J66" s="168">
        <v>40</v>
      </c>
      <c r="K66" s="168">
        <v>16</v>
      </c>
      <c r="L66" s="170">
        <v>66.666666666699996</v>
      </c>
    </row>
    <row r="67" spans="1:12" ht="12.75" customHeight="1">
      <c r="A67" s="387"/>
      <c r="B67" s="388" t="s">
        <v>122</v>
      </c>
      <c r="C67" s="388"/>
      <c r="D67" s="168">
        <v>71032</v>
      </c>
      <c r="E67" s="168">
        <v>2608</v>
      </c>
      <c r="F67" s="169">
        <v>3.8115281188000001</v>
      </c>
      <c r="G67" s="168">
        <v>231</v>
      </c>
      <c r="H67" s="168">
        <v>-4</v>
      </c>
      <c r="I67" s="169">
        <v>-1.7021276595999999</v>
      </c>
      <c r="J67" s="168">
        <v>63</v>
      </c>
      <c r="K67" s="168">
        <v>0</v>
      </c>
      <c r="L67" s="170">
        <v>0</v>
      </c>
    </row>
    <row r="68" spans="1:12" ht="12.75" customHeight="1">
      <c r="A68" s="387"/>
      <c r="B68" s="388" t="s">
        <v>121</v>
      </c>
      <c r="C68" s="388"/>
      <c r="D68" s="168">
        <v>88554</v>
      </c>
      <c r="E68" s="168">
        <v>1986</v>
      </c>
      <c r="F68" s="169">
        <v>2.2941502634000002</v>
      </c>
      <c r="G68" s="168">
        <v>167</v>
      </c>
      <c r="H68" s="168">
        <v>20</v>
      </c>
      <c r="I68" s="169">
        <v>13.6054421769</v>
      </c>
      <c r="J68" s="168">
        <v>34</v>
      </c>
      <c r="K68" s="168">
        <v>6</v>
      </c>
      <c r="L68" s="170">
        <v>21.428571428600002</v>
      </c>
    </row>
    <row r="69" spans="1:12" ht="12.75" customHeight="1">
      <c r="A69" s="387"/>
      <c r="B69" s="388" t="s">
        <v>120</v>
      </c>
      <c r="C69" s="388"/>
      <c r="D69" s="168">
        <v>8462</v>
      </c>
      <c r="E69" s="168">
        <v>476</v>
      </c>
      <c r="F69" s="169">
        <v>5.9604307537999999</v>
      </c>
      <c r="G69" s="168">
        <v>21</v>
      </c>
      <c r="H69" s="168">
        <v>3</v>
      </c>
      <c r="I69" s="169">
        <v>16.666666666699999</v>
      </c>
      <c r="J69" s="168">
        <v>6</v>
      </c>
      <c r="K69" s="168">
        <v>1</v>
      </c>
      <c r="L69" s="170">
        <v>20</v>
      </c>
    </row>
    <row r="70" spans="1:12" ht="12.75" customHeight="1">
      <c r="A70" s="387"/>
      <c r="B70" s="388" t="s">
        <v>119</v>
      </c>
      <c r="C70" s="388"/>
      <c r="D70" s="168">
        <v>38369</v>
      </c>
      <c r="E70" s="168">
        <v>765</v>
      </c>
      <c r="F70" s="169">
        <v>2.034358047</v>
      </c>
      <c r="G70" s="168">
        <v>746</v>
      </c>
      <c r="H70" s="168">
        <v>309</v>
      </c>
      <c r="I70" s="169">
        <v>70.709382151</v>
      </c>
      <c r="J70" s="168">
        <v>68</v>
      </c>
      <c r="K70" s="168">
        <v>11</v>
      </c>
      <c r="L70" s="170">
        <v>19.298245613999999</v>
      </c>
    </row>
    <row r="71" spans="1:12" ht="12.75" customHeight="1">
      <c r="A71" s="387"/>
      <c r="B71" s="388" t="s">
        <v>118</v>
      </c>
      <c r="C71" s="388"/>
      <c r="D71" s="168">
        <v>796</v>
      </c>
      <c r="E71" s="168">
        <v>28</v>
      </c>
      <c r="F71" s="169">
        <v>3.6458333333000001</v>
      </c>
      <c r="G71" s="172"/>
      <c r="H71" s="172"/>
      <c r="I71" s="172"/>
      <c r="J71" s="172"/>
      <c r="K71" s="172"/>
      <c r="L71" s="171"/>
    </row>
    <row r="72" spans="1:12">
      <c r="A72" s="387" t="s">
        <v>397</v>
      </c>
      <c r="B72" s="388" t="s">
        <v>159</v>
      </c>
      <c r="C72" s="388"/>
      <c r="D72" s="168">
        <v>150539</v>
      </c>
      <c r="E72" s="168">
        <v>2837</v>
      </c>
      <c r="F72" s="169">
        <v>1.9207593668</v>
      </c>
      <c r="G72" s="168">
        <v>1409</v>
      </c>
      <c r="H72" s="168">
        <v>243</v>
      </c>
      <c r="I72" s="169">
        <v>20.840480274400001</v>
      </c>
      <c r="J72" s="168">
        <v>136</v>
      </c>
      <c r="K72" s="168">
        <v>16</v>
      </c>
      <c r="L72" s="170">
        <v>13.333333333300001</v>
      </c>
    </row>
    <row r="73" spans="1:12">
      <c r="A73" s="387"/>
      <c r="B73" s="388" t="s">
        <v>123</v>
      </c>
      <c r="C73" s="388"/>
      <c r="D73" s="168">
        <v>43914</v>
      </c>
      <c r="E73" s="168">
        <v>552</v>
      </c>
      <c r="F73" s="169">
        <v>1.2730040127</v>
      </c>
      <c r="G73" s="168">
        <v>814</v>
      </c>
      <c r="H73" s="168">
        <v>80</v>
      </c>
      <c r="I73" s="169">
        <v>10.8991825613</v>
      </c>
      <c r="J73" s="168">
        <v>28</v>
      </c>
      <c r="K73" s="168">
        <v>7</v>
      </c>
      <c r="L73" s="170">
        <v>33.333333333299997</v>
      </c>
    </row>
    <row r="74" spans="1:12">
      <c r="A74" s="387"/>
      <c r="B74" s="388" t="s">
        <v>122</v>
      </c>
      <c r="C74" s="388"/>
      <c r="D74" s="168">
        <v>38493</v>
      </c>
      <c r="E74" s="168">
        <v>1035</v>
      </c>
      <c r="F74" s="169">
        <v>2.7630946660000002</v>
      </c>
      <c r="G74" s="168">
        <v>85</v>
      </c>
      <c r="H74" s="168">
        <v>17</v>
      </c>
      <c r="I74" s="169">
        <v>25</v>
      </c>
      <c r="J74" s="168">
        <v>27</v>
      </c>
      <c r="K74" s="168">
        <v>9</v>
      </c>
      <c r="L74" s="170">
        <v>50</v>
      </c>
    </row>
    <row r="75" spans="1:12">
      <c r="A75" s="387"/>
      <c r="B75" s="388" t="s">
        <v>121</v>
      </c>
      <c r="C75" s="388"/>
      <c r="D75" s="168">
        <v>36166</v>
      </c>
      <c r="E75" s="168">
        <v>96</v>
      </c>
      <c r="F75" s="169">
        <v>0.26614915439999998</v>
      </c>
      <c r="G75" s="168" t="s">
        <v>409</v>
      </c>
      <c r="H75" s="168">
        <v>19</v>
      </c>
      <c r="I75" s="169">
        <v>46.3414634146</v>
      </c>
      <c r="J75" s="168">
        <v>23</v>
      </c>
      <c r="K75" s="168">
        <v>-3</v>
      </c>
      <c r="L75" s="170">
        <v>-11.5384615385</v>
      </c>
    </row>
    <row r="76" spans="1:12">
      <c r="A76" s="387"/>
      <c r="B76" s="388" t="s">
        <v>120</v>
      </c>
      <c r="C76" s="388"/>
      <c r="D76" s="168">
        <v>2536</v>
      </c>
      <c r="E76" s="168">
        <v>70</v>
      </c>
      <c r="F76" s="169">
        <v>2.8386050284</v>
      </c>
      <c r="G76" s="168" t="s">
        <v>409</v>
      </c>
      <c r="H76" s="168">
        <v>-2</v>
      </c>
      <c r="I76" s="169">
        <v>-66.666666666699996</v>
      </c>
      <c r="J76" s="172"/>
      <c r="K76" s="172"/>
      <c r="L76" s="171"/>
    </row>
    <row r="77" spans="1:12">
      <c r="A77" s="387"/>
      <c r="B77" s="388" t="s">
        <v>119</v>
      </c>
      <c r="C77" s="388"/>
      <c r="D77" s="168">
        <v>27672</v>
      </c>
      <c r="E77" s="168">
        <v>1080</v>
      </c>
      <c r="F77" s="169">
        <v>4.0613718411999997</v>
      </c>
      <c r="G77" s="168">
        <v>449</v>
      </c>
      <c r="H77" s="168">
        <v>129</v>
      </c>
      <c r="I77" s="169">
        <v>40.3125</v>
      </c>
      <c r="J77" s="168">
        <v>58</v>
      </c>
      <c r="K77" s="168">
        <v>3</v>
      </c>
      <c r="L77" s="170">
        <v>5.4545454544999998</v>
      </c>
    </row>
    <row r="78" spans="1:12">
      <c r="A78" s="387"/>
      <c r="B78" s="388" t="s">
        <v>118</v>
      </c>
      <c r="C78" s="388"/>
      <c r="D78" s="168">
        <v>1758</v>
      </c>
      <c r="E78" s="168">
        <v>4</v>
      </c>
      <c r="F78" s="169">
        <v>0.228050171</v>
      </c>
      <c r="G78" s="172"/>
      <c r="H78" s="172"/>
      <c r="I78" s="172"/>
      <c r="J78" s="172"/>
      <c r="K78" s="172"/>
      <c r="L78" s="171"/>
    </row>
    <row r="79" spans="1:12">
      <c r="A79" s="387" t="s">
        <v>164</v>
      </c>
      <c r="B79" s="388" t="s">
        <v>159</v>
      </c>
      <c r="C79" s="388"/>
      <c r="D79" s="168">
        <v>78406</v>
      </c>
      <c r="E79" s="168">
        <v>1845</v>
      </c>
      <c r="F79" s="169">
        <v>2.4098431316000002</v>
      </c>
      <c r="G79" s="168">
        <v>330</v>
      </c>
      <c r="H79" s="168">
        <v>107</v>
      </c>
      <c r="I79" s="169">
        <v>47.982062780299998</v>
      </c>
      <c r="J79" s="168">
        <v>1353</v>
      </c>
      <c r="K79" s="168">
        <v>388</v>
      </c>
      <c r="L79" s="170">
        <v>40.207253885999997</v>
      </c>
    </row>
    <row r="80" spans="1:12">
      <c r="A80" s="387"/>
      <c r="B80" s="388" t="s">
        <v>123</v>
      </c>
      <c r="C80" s="388"/>
      <c r="D80" s="168">
        <v>27864</v>
      </c>
      <c r="E80" s="168">
        <v>701</v>
      </c>
      <c r="F80" s="169">
        <v>2.5807164157</v>
      </c>
      <c r="G80" s="168">
        <v>188</v>
      </c>
      <c r="H80" s="168">
        <v>76</v>
      </c>
      <c r="I80" s="169">
        <v>67.857142857100001</v>
      </c>
      <c r="J80" s="168">
        <v>315</v>
      </c>
      <c r="K80" s="168">
        <v>129</v>
      </c>
      <c r="L80" s="170">
        <v>69.354838709700005</v>
      </c>
    </row>
    <row r="81" spans="1:12">
      <c r="A81" s="387"/>
      <c r="B81" s="388" t="s">
        <v>122</v>
      </c>
      <c r="C81" s="388"/>
      <c r="D81" s="168">
        <v>23347</v>
      </c>
      <c r="E81" s="168">
        <v>552</v>
      </c>
      <c r="F81" s="169">
        <v>2.4215836806</v>
      </c>
      <c r="G81" s="168">
        <v>65</v>
      </c>
      <c r="H81" s="168">
        <v>5</v>
      </c>
      <c r="I81" s="169">
        <v>8.3333333333000006</v>
      </c>
      <c r="J81" s="168">
        <v>674</v>
      </c>
      <c r="K81" s="168">
        <v>140</v>
      </c>
      <c r="L81" s="170">
        <v>26.217228464400002</v>
      </c>
    </row>
    <row r="82" spans="1:12">
      <c r="A82" s="387"/>
      <c r="B82" s="388" t="s">
        <v>121</v>
      </c>
      <c r="C82" s="388"/>
      <c r="D82" s="168">
        <v>17607</v>
      </c>
      <c r="E82" s="168">
        <v>210</v>
      </c>
      <c r="F82" s="169">
        <v>1.2071046731999999</v>
      </c>
      <c r="G82" s="168" t="s">
        <v>409</v>
      </c>
      <c r="H82" s="168">
        <v>1</v>
      </c>
      <c r="I82" s="169">
        <v>8.3333333333000006</v>
      </c>
      <c r="J82" s="168">
        <v>77</v>
      </c>
      <c r="K82" s="168">
        <v>20</v>
      </c>
      <c r="L82" s="170">
        <v>35.0877192982</v>
      </c>
    </row>
    <row r="83" spans="1:12">
      <c r="A83" s="387"/>
      <c r="B83" s="388" t="s">
        <v>120</v>
      </c>
      <c r="C83" s="388"/>
      <c r="D83" s="168">
        <v>1230</v>
      </c>
      <c r="E83" s="168">
        <v>87</v>
      </c>
      <c r="F83" s="169">
        <v>7.6115485563999998</v>
      </c>
      <c r="G83" s="168" t="s">
        <v>409</v>
      </c>
      <c r="H83" s="168">
        <v>2</v>
      </c>
      <c r="I83" s="169">
        <v>200</v>
      </c>
      <c r="J83" s="168">
        <v>9</v>
      </c>
      <c r="K83" s="168">
        <v>3</v>
      </c>
      <c r="L83" s="170">
        <v>50</v>
      </c>
    </row>
    <row r="84" spans="1:12">
      <c r="A84" s="387"/>
      <c r="B84" s="388" t="s">
        <v>119</v>
      </c>
      <c r="C84" s="388"/>
      <c r="D84" s="168">
        <v>7960</v>
      </c>
      <c r="E84" s="168">
        <v>298</v>
      </c>
      <c r="F84" s="169">
        <v>3.8893239362999998</v>
      </c>
      <c r="G84" s="168">
        <v>61</v>
      </c>
      <c r="H84" s="168">
        <v>23</v>
      </c>
      <c r="I84" s="169">
        <v>60.526315789500003</v>
      </c>
      <c r="J84" s="168">
        <v>278</v>
      </c>
      <c r="K84" s="168">
        <v>96</v>
      </c>
      <c r="L84" s="170">
        <v>52.747252747300003</v>
      </c>
    </row>
    <row r="85" spans="1:12">
      <c r="A85" s="387"/>
      <c r="B85" s="388" t="s">
        <v>118</v>
      </c>
      <c r="C85" s="388"/>
      <c r="D85" s="168">
        <v>398</v>
      </c>
      <c r="E85" s="168">
        <v>-3</v>
      </c>
      <c r="F85" s="169">
        <v>-0.7481296758</v>
      </c>
      <c r="G85" s="172"/>
      <c r="H85" s="172"/>
      <c r="I85" s="172"/>
      <c r="J85" s="172"/>
      <c r="K85" s="172"/>
      <c r="L85" s="171"/>
    </row>
    <row r="86" spans="1:12">
      <c r="A86" s="387" t="s">
        <v>165</v>
      </c>
      <c r="B86" s="388" t="s">
        <v>159</v>
      </c>
      <c r="C86" s="388"/>
      <c r="D86" s="168">
        <v>81268</v>
      </c>
      <c r="E86" s="168">
        <v>1319</v>
      </c>
      <c r="F86" s="169">
        <v>1.6498017486000001</v>
      </c>
      <c r="G86" s="168">
        <v>257</v>
      </c>
      <c r="H86" s="168">
        <v>72</v>
      </c>
      <c r="I86" s="169">
        <v>38.918918918899998</v>
      </c>
      <c r="J86" s="168">
        <v>1473</v>
      </c>
      <c r="K86" s="168">
        <v>262</v>
      </c>
      <c r="L86" s="170">
        <v>21.635012386500001</v>
      </c>
    </row>
    <row r="87" spans="1:12">
      <c r="A87" s="387"/>
      <c r="B87" s="388" t="s">
        <v>123</v>
      </c>
      <c r="C87" s="388"/>
      <c r="D87" s="168">
        <v>28326</v>
      </c>
      <c r="E87" s="168">
        <v>523</v>
      </c>
      <c r="F87" s="169">
        <v>1.8810919685</v>
      </c>
      <c r="G87" s="168">
        <v>167</v>
      </c>
      <c r="H87" s="168">
        <v>48</v>
      </c>
      <c r="I87" s="169">
        <v>40.3361344538</v>
      </c>
      <c r="J87" s="168">
        <v>727</v>
      </c>
      <c r="K87" s="168">
        <v>143</v>
      </c>
      <c r="L87" s="170">
        <v>24.486301369900001</v>
      </c>
    </row>
    <row r="88" spans="1:12">
      <c r="A88" s="387"/>
      <c r="B88" s="388" t="s">
        <v>122</v>
      </c>
      <c r="C88" s="388"/>
      <c r="D88" s="168">
        <v>21133</v>
      </c>
      <c r="E88" s="168">
        <v>451</v>
      </c>
      <c r="F88" s="169">
        <v>2.1806401701999998</v>
      </c>
      <c r="G88" s="168">
        <v>35</v>
      </c>
      <c r="H88" s="168">
        <v>8</v>
      </c>
      <c r="I88" s="169">
        <v>29.6296296296</v>
      </c>
      <c r="J88" s="168">
        <v>244</v>
      </c>
      <c r="K88" s="168">
        <v>26</v>
      </c>
      <c r="L88" s="170">
        <v>11.926605504599999</v>
      </c>
    </row>
    <row r="89" spans="1:12">
      <c r="A89" s="387"/>
      <c r="B89" s="388" t="s">
        <v>121</v>
      </c>
      <c r="C89" s="388"/>
      <c r="D89" s="168">
        <v>19710</v>
      </c>
      <c r="E89" s="168">
        <v>-49</v>
      </c>
      <c r="F89" s="169">
        <v>-0.2479882585</v>
      </c>
      <c r="G89" s="168">
        <v>15</v>
      </c>
      <c r="H89" s="168">
        <v>1</v>
      </c>
      <c r="I89" s="169">
        <v>7.1428571428999996</v>
      </c>
      <c r="J89" s="168">
        <v>39</v>
      </c>
      <c r="K89" s="168">
        <v>0</v>
      </c>
      <c r="L89" s="170">
        <v>0</v>
      </c>
    </row>
    <row r="90" spans="1:12">
      <c r="A90" s="387"/>
      <c r="B90" s="388" t="s">
        <v>120</v>
      </c>
      <c r="C90" s="388"/>
      <c r="D90" s="168">
        <v>1606</v>
      </c>
      <c r="E90" s="168">
        <v>78</v>
      </c>
      <c r="F90" s="169">
        <v>5.1047120419000001</v>
      </c>
      <c r="G90" s="172"/>
      <c r="H90" s="172"/>
      <c r="I90" s="172"/>
      <c r="J90" s="168">
        <v>13</v>
      </c>
      <c r="K90" s="168">
        <v>3</v>
      </c>
      <c r="L90" s="170">
        <v>30</v>
      </c>
    </row>
    <row r="91" spans="1:12">
      <c r="A91" s="387"/>
      <c r="B91" s="388" t="s">
        <v>119</v>
      </c>
      <c r="C91" s="388"/>
      <c r="D91" s="168">
        <v>9770</v>
      </c>
      <c r="E91" s="168">
        <v>292</v>
      </c>
      <c r="F91" s="169">
        <v>3.0808187381000001</v>
      </c>
      <c r="G91" s="168">
        <v>40</v>
      </c>
      <c r="H91" s="168">
        <v>15</v>
      </c>
      <c r="I91" s="169">
        <v>60</v>
      </c>
      <c r="J91" s="168">
        <v>450</v>
      </c>
      <c r="K91" s="168">
        <v>90</v>
      </c>
      <c r="L91" s="170">
        <v>25</v>
      </c>
    </row>
    <row r="92" spans="1:12">
      <c r="A92" s="387"/>
      <c r="B92" s="388" t="s">
        <v>118</v>
      </c>
      <c r="C92" s="388"/>
      <c r="D92" s="168">
        <v>723</v>
      </c>
      <c r="E92" s="168">
        <v>24</v>
      </c>
      <c r="F92" s="169">
        <v>3.4334763948</v>
      </c>
      <c r="G92" s="172"/>
      <c r="H92" s="172"/>
      <c r="I92" s="172"/>
      <c r="J92" s="172"/>
      <c r="K92" s="172"/>
      <c r="L92" s="171"/>
    </row>
    <row r="93" spans="1:12">
      <c r="A93" s="387" t="s">
        <v>398</v>
      </c>
      <c r="B93" s="388" t="s">
        <v>159</v>
      </c>
      <c r="C93" s="388"/>
      <c r="D93" s="168">
        <v>88947</v>
      </c>
      <c r="E93" s="168">
        <v>268</v>
      </c>
      <c r="F93" s="169">
        <v>0.30221360190000002</v>
      </c>
      <c r="G93" s="168">
        <v>840</v>
      </c>
      <c r="H93" s="168">
        <v>-186</v>
      </c>
      <c r="I93" s="169">
        <v>-18.1286549708</v>
      </c>
      <c r="J93" s="168">
        <v>235</v>
      </c>
      <c r="K93" s="168">
        <v>44</v>
      </c>
      <c r="L93" s="170">
        <v>23.036649214699999</v>
      </c>
    </row>
    <row r="94" spans="1:12">
      <c r="A94" s="387"/>
      <c r="B94" s="388" t="s">
        <v>123</v>
      </c>
      <c r="C94" s="388"/>
      <c r="D94" s="168">
        <v>29596</v>
      </c>
      <c r="E94" s="168">
        <v>86</v>
      </c>
      <c r="F94" s="169">
        <v>0.29142663499999999</v>
      </c>
      <c r="G94" s="168">
        <v>433</v>
      </c>
      <c r="H94" s="168">
        <v>-64</v>
      </c>
      <c r="I94" s="169">
        <v>-12.877263581499999</v>
      </c>
      <c r="J94" s="168">
        <v>32</v>
      </c>
      <c r="K94" s="168">
        <v>4</v>
      </c>
      <c r="L94" s="170">
        <v>14.285714285699999</v>
      </c>
    </row>
    <row r="95" spans="1:12">
      <c r="A95" s="387"/>
      <c r="B95" s="388" t="s">
        <v>122</v>
      </c>
      <c r="C95" s="388"/>
      <c r="D95" s="168">
        <v>20896</v>
      </c>
      <c r="E95" s="168">
        <v>456</v>
      </c>
      <c r="F95" s="169">
        <v>2.2309197651999999</v>
      </c>
      <c r="G95" s="168">
        <v>49</v>
      </c>
      <c r="H95" s="168">
        <v>11</v>
      </c>
      <c r="I95" s="169">
        <v>28.947368421099998</v>
      </c>
      <c r="J95" s="168">
        <v>49</v>
      </c>
      <c r="K95" s="168">
        <v>17</v>
      </c>
      <c r="L95" s="170">
        <v>53.125</v>
      </c>
    </row>
    <row r="96" spans="1:12">
      <c r="A96" s="387"/>
      <c r="B96" s="388" t="s">
        <v>121</v>
      </c>
      <c r="C96" s="388"/>
      <c r="D96" s="168">
        <v>22110</v>
      </c>
      <c r="E96" s="168">
        <v>-79</v>
      </c>
      <c r="F96" s="169">
        <v>-0.3560322682</v>
      </c>
      <c r="G96" s="168">
        <v>29</v>
      </c>
      <c r="H96" s="168">
        <v>0</v>
      </c>
      <c r="I96" s="169">
        <v>0</v>
      </c>
      <c r="J96" s="168">
        <v>6</v>
      </c>
      <c r="K96" s="168">
        <v>0</v>
      </c>
      <c r="L96" s="170">
        <v>0</v>
      </c>
    </row>
    <row r="97" spans="1:12">
      <c r="A97" s="387"/>
      <c r="B97" s="388" t="s">
        <v>120</v>
      </c>
      <c r="C97" s="388"/>
      <c r="D97" s="168">
        <v>2231</v>
      </c>
      <c r="E97" s="168">
        <v>40</v>
      </c>
      <c r="F97" s="169">
        <v>1.8256503879999999</v>
      </c>
      <c r="G97" s="168">
        <v>5</v>
      </c>
      <c r="H97" s="168">
        <v>3</v>
      </c>
      <c r="I97" s="169">
        <v>150</v>
      </c>
      <c r="J97" s="172"/>
      <c r="K97" s="172"/>
      <c r="L97" s="171"/>
    </row>
    <row r="98" spans="1:12">
      <c r="A98" s="387"/>
      <c r="B98" s="388" t="s">
        <v>119</v>
      </c>
      <c r="C98" s="388"/>
      <c r="D98" s="168">
        <v>13366</v>
      </c>
      <c r="E98" s="168">
        <v>-217</v>
      </c>
      <c r="F98" s="169">
        <v>-1.5975852168</v>
      </c>
      <c r="G98" s="168">
        <v>324</v>
      </c>
      <c r="H98" s="168">
        <v>-136</v>
      </c>
      <c r="I98" s="169">
        <v>-29.565217391299999</v>
      </c>
      <c r="J98" s="168">
        <v>148</v>
      </c>
      <c r="K98" s="168">
        <v>23</v>
      </c>
      <c r="L98" s="170">
        <v>18.399999999999999</v>
      </c>
    </row>
    <row r="99" spans="1:12">
      <c r="A99" s="387"/>
      <c r="B99" s="388" t="s">
        <v>118</v>
      </c>
      <c r="C99" s="388"/>
      <c r="D99" s="168">
        <v>748</v>
      </c>
      <c r="E99" s="168">
        <v>-18</v>
      </c>
      <c r="F99" s="169">
        <v>-2.3498694517000001</v>
      </c>
      <c r="G99" s="172"/>
      <c r="H99" s="172"/>
      <c r="I99" s="172"/>
      <c r="J99" s="172"/>
      <c r="K99" s="172"/>
      <c r="L99" s="171"/>
    </row>
    <row r="100" spans="1:12">
      <c r="A100" s="387" t="s">
        <v>166</v>
      </c>
      <c r="B100" s="388" t="s">
        <v>159</v>
      </c>
      <c r="C100" s="388"/>
      <c r="D100" s="168">
        <v>109739</v>
      </c>
      <c r="E100" s="168">
        <v>-345</v>
      </c>
      <c r="F100" s="169">
        <v>-0.31339704229999998</v>
      </c>
      <c r="G100" s="168">
        <v>512</v>
      </c>
      <c r="H100" s="168">
        <v>125</v>
      </c>
      <c r="I100" s="169">
        <v>32.299741602099999</v>
      </c>
      <c r="J100" s="168">
        <v>426</v>
      </c>
      <c r="K100" s="168">
        <v>101</v>
      </c>
      <c r="L100" s="170">
        <v>31.076923076900002</v>
      </c>
    </row>
    <row r="101" spans="1:12">
      <c r="A101" s="387"/>
      <c r="B101" s="388" t="s">
        <v>123</v>
      </c>
      <c r="C101" s="388"/>
      <c r="D101" s="168">
        <v>39245</v>
      </c>
      <c r="E101" s="168">
        <v>-461</v>
      </c>
      <c r="F101" s="169">
        <v>-1.1610335969000001</v>
      </c>
      <c r="G101" s="168">
        <v>282</v>
      </c>
      <c r="H101" s="168">
        <v>58</v>
      </c>
      <c r="I101" s="169">
        <v>25.892857142899999</v>
      </c>
      <c r="J101" s="168">
        <v>107</v>
      </c>
      <c r="K101" s="168">
        <v>20</v>
      </c>
      <c r="L101" s="170">
        <v>22.9885057471</v>
      </c>
    </row>
    <row r="102" spans="1:12">
      <c r="A102" s="387"/>
      <c r="B102" s="388" t="s">
        <v>122</v>
      </c>
      <c r="C102" s="388"/>
      <c r="D102" s="168">
        <v>25826</v>
      </c>
      <c r="E102" s="168">
        <v>446</v>
      </c>
      <c r="F102" s="169">
        <v>1.7572892040999999</v>
      </c>
      <c r="G102" s="168">
        <v>46</v>
      </c>
      <c r="H102" s="168">
        <v>18</v>
      </c>
      <c r="I102" s="169">
        <v>64.285714285699996</v>
      </c>
      <c r="J102" s="168">
        <v>91</v>
      </c>
      <c r="K102" s="168">
        <v>12</v>
      </c>
      <c r="L102" s="170">
        <v>15.189873417699999</v>
      </c>
    </row>
    <row r="103" spans="1:12">
      <c r="A103" s="387"/>
      <c r="B103" s="388" t="s">
        <v>121</v>
      </c>
      <c r="C103" s="388"/>
      <c r="D103" s="168">
        <v>27396</v>
      </c>
      <c r="E103" s="168">
        <v>-292</v>
      </c>
      <c r="F103" s="169">
        <v>-1.0546084947000001</v>
      </c>
      <c r="G103" s="168">
        <v>31</v>
      </c>
      <c r="H103" s="168">
        <v>6</v>
      </c>
      <c r="I103" s="169">
        <v>24</v>
      </c>
      <c r="J103" s="168">
        <v>14</v>
      </c>
      <c r="K103" s="168">
        <v>-7</v>
      </c>
      <c r="L103" s="170">
        <v>-33.333333333299997</v>
      </c>
    </row>
    <row r="104" spans="1:12">
      <c r="A104" s="387"/>
      <c r="B104" s="388" t="s">
        <v>120</v>
      </c>
      <c r="C104" s="388"/>
      <c r="D104" s="168">
        <v>2821</v>
      </c>
      <c r="E104" s="168">
        <v>90</v>
      </c>
      <c r="F104" s="169">
        <v>3.2954961553</v>
      </c>
      <c r="G104" s="168">
        <v>6</v>
      </c>
      <c r="H104" s="168">
        <v>1</v>
      </c>
      <c r="I104" s="169">
        <v>20</v>
      </c>
      <c r="J104" s="168">
        <v>11</v>
      </c>
      <c r="K104" s="168">
        <v>4</v>
      </c>
      <c r="L104" s="170">
        <v>57.142857142899999</v>
      </c>
    </row>
    <row r="105" spans="1:12">
      <c r="A105" s="387"/>
      <c r="B105" s="388" t="s">
        <v>119</v>
      </c>
      <c r="C105" s="388"/>
      <c r="D105" s="168">
        <v>13836</v>
      </c>
      <c r="E105" s="168">
        <v>-157</v>
      </c>
      <c r="F105" s="169">
        <v>-1.1219895661999999</v>
      </c>
      <c r="G105" s="168">
        <v>147</v>
      </c>
      <c r="H105" s="168">
        <v>43</v>
      </c>
      <c r="I105" s="169">
        <v>41.346153846199996</v>
      </c>
      <c r="J105" s="168">
        <v>203</v>
      </c>
      <c r="K105" s="168">
        <v>72</v>
      </c>
      <c r="L105" s="170">
        <v>54.961832061099997</v>
      </c>
    </row>
    <row r="106" spans="1:12">
      <c r="A106" s="387"/>
      <c r="B106" s="388" t="s">
        <v>118</v>
      </c>
      <c r="C106" s="388"/>
      <c r="D106" s="168">
        <v>615</v>
      </c>
      <c r="E106" s="168">
        <v>29</v>
      </c>
      <c r="F106" s="169">
        <v>4.9488054608000001</v>
      </c>
      <c r="G106" s="172"/>
      <c r="H106" s="168">
        <v>-1</v>
      </c>
      <c r="I106" s="169">
        <v>-100</v>
      </c>
      <c r="J106" s="172"/>
      <c r="K106" s="172"/>
      <c r="L106" s="171"/>
    </row>
    <row r="107" spans="1:12">
      <c r="A107" s="387" t="s">
        <v>399</v>
      </c>
      <c r="B107" s="388" t="s">
        <v>159</v>
      </c>
      <c r="C107" s="388"/>
      <c r="D107" s="168">
        <v>125720</v>
      </c>
      <c r="E107" s="168">
        <v>1907</v>
      </c>
      <c r="F107" s="169">
        <v>1.540225986</v>
      </c>
      <c r="G107" s="168">
        <v>1012</v>
      </c>
      <c r="H107" s="168">
        <v>275</v>
      </c>
      <c r="I107" s="169">
        <v>37.3134328358</v>
      </c>
      <c r="J107" s="168">
        <v>426</v>
      </c>
      <c r="K107" s="168">
        <v>76</v>
      </c>
      <c r="L107" s="170">
        <v>21.714285714300001</v>
      </c>
    </row>
    <row r="108" spans="1:12">
      <c r="A108" s="387"/>
      <c r="B108" s="388" t="s">
        <v>123</v>
      </c>
      <c r="C108" s="388"/>
      <c r="D108" s="168">
        <v>47906</v>
      </c>
      <c r="E108" s="168">
        <v>1103</v>
      </c>
      <c r="F108" s="169">
        <v>2.3566865371999999</v>
      </c>
      <c r="G108" s="168">
        <v>549</v>
      </c>
      <c r="H108" s="168">
        <v>197</v>
      </c>
      <c r="I108" s="169">
        <v>55.965909090899999</v>
      </c>
      <c r="J108" s="168">
        <v>118</v>
      </c>
      <c r="K108" s="168">
        <v>18</v>
      </c>
      <c r="L108" s="170">
        <v>18</v>
      </c>
    </row>
    <row r="109" spans="1:12">
      <c r="A109" s="387"/>
      <c r="B109" s="388" t="s">
        <v>122</v>
      </c>
      <c r="C109" s="388"/>
      <c r="D109" s="168">
        <v>29113</v>
      </c>
      <c r="E109" s="168">
        <v>731</v>
      </c>
      <c r="F109" s="169">
        <v>2.5755760692999998</v>
      </c>
      <c r="G109" s="168">
        <v>51</v>
      </c>
      <c r="H109" s="168">
        <v>-1</v>
      </c>
      <c r="I109" s="169">
        <v>-1.9230769231</v>
      </c>
      <c r="J109" s="168">
        <v>56</v>
      </c>
      <c r="K109" s="168">
        <v>11</v>
      </c>
      <c r="L109" s="170">
        <v>24.444444444399998</v>
      </c>
    </row>
    <row r="110" spans="1:12">
      <c r="A110" s="387"/>
      <c r="B110" s="388" t="s">
        <v>121</v>
      </c>
      <c r="C110" s="388"/>
      <c r="D110" s="168">
        <v>28735</v>
      </c>
      <c r="E110" s="168">
        <v>12</v>
      </c>
      <c r="F110" s="169">
        <v>4.1778365800000002E-2</v>
      </c>
      <c r="G110" s="168">
        <v>30</v>
      </c>
      <c r="H110" s="168">
        <v>5</v>
      </c>
      <c r="I110" s="169">
        <v>20</v>
      </c>
      <c r="J110" s="168" t="s">
        <v>409</v>
      </c>
      <c r="K110" s="168">
        <v>5</v>
      </c>
      <c r="L110" s="170">
        <v>62.5</v>
      </c>
    </row>
    <row r="111" spans="1:12">
      <c r="A111" s="387"/>
      <c r="B111" s="388" t="s">
        <v>120</v>
      </c>
      <c r="C111" s="388"/>
      <c r="D111" s="168">
        <v>2023</v>
      </c>
      <c r="E111" s="168">
        <v>45</v>
      </c>
      <c r="F111" s="169">
        <v>2.2750252781000002</v>
      </c>
      <c r="G111" s="172"/>
      <c r="H111" s="168">
        <v>-1</v>
      </c>
      <c r="I111" s="169">
        <v>-100</v>
      </c>
      <c r="J111" s="168" t="s">
        <v>409</v>
      </c>
      <c r="K111" s="168">
        <v>-2</v>
      </c>
      <c r="L111" s="170">
        <v>-66.666666666699996</v>
      </c>
    </row>
    <row r="112" spans="1:12">
      <c r="A112" s="387"/>
      <c r="B112" s="388" t="s">
        <v>119</v>
      </c>
      <c r="C112" s="388"/>
      <c r="D112" s="168">
        <v>17812</v>
      </c>
      <c r="E112" s="168">
        <v>-51</v>
      </c>
      <c r="F112" s="169">
        <v>-0.28550635390000001</v>
      </c>
      <c r="G112" s="168">
        <v>382</v>
      </c>
      <c r="H112" s="168">
        <v>75</v>
      </c>
      <c r="I112" s="169">
        <v>24.429967426699999</v>
      </c>
      <c r="J112" s="168">
        <v>238</v>
      </c>
      <c r="K112" s="168">
        <v>44</v>
      </c>
      <c r="L112" s="170">
        <v>22.680412371100001</v>
      </c>
    </row>
    <row r="113" spans="1:12">
      <c r="A113" s="387"/>
      <c r="B113" s="388" t="s">
        <v>118</v>
      </c>
      <c r="C113" s="388"/>
      <c r="D113" s="168">
        <v>131</v>
      </c>
      <c r="E113" s="168">
        <v>67</v>
      </c>
      <c r="F113" s="169">
        <v>104.6875</v>
      </c>
      <c r="G113" s="172"/>
      <c r="H113" s="172"/>
      <c r="I113" s="172"/>
      <c r="J113" s="172"/>
      <c r="K113" s="172"/>
      <c r="L113" s="171"/>
    </row>
  </sheetData>
  <mergeCells count="126">
    <mergeCell ref="A107:A113"/>
    <mergeCell ref="B107:C107"/>
    <mergeCell ref="B108:C108"/>
    <mergeCell ref="B109:C109"/>
    <mergeCell ref="B110:C110"/>
    <mergeCell ref="B111:C111"/>
    <mergeCell ref="B112:C112"/>
    <mergeCell ref="B113:C113"/>
    <mergeCell ref="A100:A106"/>
    <mergeCell ref="B100:C100"/>
    <mergeCell ref="B101:C101"/>
    <mergeCell ref="B102:C102"/>
    <mergeCell ref="B103:C103"/>
    <mergeCell ref="B104:C104"/>
    <mergeCell ref="B105:C105"/>
    <mergeCell ref="B106:C106"/>
    <mergeCell ref="A93:A99"/>
    <mergeCell ref="B93:C93"/>
    <mergeCell ref="B94:C94"/>
    <mergeCell ref="B95:C95"/>
    <mergeCell ref="B96:C96"/>
    <mergeCell ref="B97:C97"/>
    <mergeCell ref="B98:C98"/>
    <mergeCell ref="B99:C99"/>
    <mergeCell ref="A86:A92"/>
    <mergeCell ref="B86:C86"/>
    <mergeCell ref="B87:C87"/>
    <mergeCell ref="B88:C88"/>
    <mergeCell ref="B89:C89"/>
    <mergeCell ref="B90:C90"/>
    <mergeCell ref="B91:C91"/>
    <mergeCell ref="B92:C92"/>
    <mergeCell ref="A79:A85"/>
    <mergeCell ref="B79:C79"/>
    <mergeCell ref="B80:C80"/>
    <mergeCell ref="B81:C81"/>
    <mergeCell ref="B82:C82"/>
    <mergeCell ref="B83:C83"/>
    <mergeCell ref="B84:C84"/>
    <mergeCell ref="B85:C85"/>
    <mergeCell ref="A72:A78"/>
    <mergeCell ref="B72:C72"/>
    <mergeCell ref="B73:C73"/>
    <mergeCell ref="B74:C74"/>
    <mergeCell ref="B75:C75"/>
    <mergeCell ref="B76:C76"/>
    <mergeCell ref="B77:C77"/>
    <mergeCell ref="B78:C78"/>
    <mergeCell ref="D6:L6"/>
    <mergeCell ref="A6:A8"/>
    <mergeCell ref="B6:B8"/>
    <mergeCell ref="D7:F7"/>
    <mergeCell ref="G7:I7"/>
    <mergeCell ref="J7:L7"/>
    <mergeCell ref="B22:C22"/>
    <mergeCell ref="B13:C13"/>
    <mergeCell ref="B14:C14"/>
    <mergeCell ref="B15:C15"/>
    <mergeCell ref="A16:A22"/>
    <mergeCell ref="B21:C21"/>
    <mergeCell ref="A9:A15"/>
    <mergeCell ref="B9:C9"/>
    <mergeCell ref="B10:C10"/>
    <mergeCell ref="B11:C11"/>
    <mergeCell ref="B12:C12"/>
    <mergeCell ref="B16:C16"/>
    <mergeCell ref="B17:C17"/>
    <mergeCell ref="B18:C18"/>
    <mergeCell ref="B19:C19"/>
    <mergeCell ref="B20:C20"/>
    <mergeCell ref="A23:A29"/>
    <mergeCell ref="B23:C23"/>
    <mergeCell ref="B24:C24"/>
    <mergeCell ref="B25:C25"/>
    <mergeCell ref="B26:C26"/>
    <mergeCell ref="B27:C27"/>
    <mergeCell ref="B28:C28"/>
    <mergeCell ref="B29:C29"/>
    <mergeCell ref="A30:A36"/>
    <mergeCell ref="B30:C30"/>
    <mergeCell ref="B31:C31"/>
    <mergeCell ref="B32:C32"/>
    <mergeCell ref="B33:C33"/>
    <mergeCell ref="B34:C34"/>
    <mergeCell ref="B35:C35"/>
    <mergeCell ref="B36:C36"/>
    <mergeCell ref="A37:A43"/>
    <mergeCell ref="B37:C37"/>
    <mergeCell ref="B38:C38"/>
    <mergeCell ref="B39:C39"/>
    <mergeCell ref="B40:C40"/>
    <mergeCell ref="B41:C41"/>
    <mergeCell ref="B42:C42"/>
    <mergeCell ref="B43:C43"/>
    <mergeCell ref="A44:A50"/>
    <mergeCell ref="B44:C44"/>
    <mergeCell ref="B45:C45"/>
    <mergeCell ref="B46:C46"/>
    <mergeCell ref="B47:C47"/>
    <mergeCell ref="B48:C48"/>
    <mergeCell ref="B49:C49"/>
    <mergeCell ref="B50:C50"/>
    <mergeCell ref="A65:A71"/>
    <mergeCell ref="B65:C65"/>
    <mergeCell ref="B66:C66"/>
    <mergeCell ref="B67:C67"/>
    <mergeCell ref="B68:C68"/>
    <mergeCell ref="B69:C69"/>
    <mergeCell ref="B70:C70"/>
    <mergeCell ref="B71:C71"/>
    <mergeCell ref="A51:A57"/>
    <mergeCell ref="B51:C51"/>
    <mergeCell ref="B52:C52"/>
    <mergeCell ref="B53:C53"/>
    <mergeCell ref="B54:C54"/>
    <mergeCell ref="B55:C55"/>
    <mergeCell ref="B56:C56"/>
    <mergeCell ref="B57:C57"/>
    <mergeCell ref="A58:A64"/>
    <mergeCell ref="B58:C58"/>
    <mergeCell ref="B59:C59"/>
    <mergeCell ref="B60:C60"/>
    <mergeCell ref="B61:C61"/>
    <mergeCell ref="B62:C62"/>
    <mergeCell ref="B63:C63"/>
    <mergeCell ref="B64:C64"/>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H39"/>
  <sheetViews>
    <sheetView workbookViewId="0"/>
  </sheetViews>
  <sheetFormatPr baseColWidth="10" defaultRowHeight="12.75"/>
  <cols>
    <col min="1" max="1" width="5.5" style="110" customWidth="1"/>
    <col min="2" max="2" width="11.125" style="110" customWidth="1"/>
    <col min="3" max="3" width="10.5" style="110" customWidth="1"/>
    <col min="4" max="4" width="8.5" style="110" customWidth="1"/>
    <col min="5" max="5" width="1.5" style="110" customWidth="1"/>
    <col min="6" max="6" width="0.375" style="110" hidden="1" customWidth="1"/>
    <col min="7" max="7" width="24.375" style="110" customWidth="1"/>
    <col min="8" max="8" width="11.125" style="110" customWidth="1"/>
    <col min="9" max="256" width="11" style="110"/>
    <col min="257" max="257" width="5.5" style="110" customWidth="1"/>
    <col min="258" max="258" width="11.125" style="110" customWidth="1"/>
    <col min="259" max="259" width="10.5" style="110" customWidth="1"/>
    <col min="260" max="260" width="8.5" style="110" customWidth="1"/>
    <col min="261" max="261" width="1.5" style="110" customWidth="1"/>
    <col min="262" max="262" width="0" style="110" hidden="1" customWidth="1"/>
    <col min="263" max="263" width="24.375" style="110" customWidth="1"/>
    <col min="264" max="264" width="11.125" style="110" customWidth="1"/>
    <col min="265" max="512" width="11" style="110"/>
    <col min="513" max="513" width="5.5" style="110" customWidth="1"/>
    <col min="514" max="514" width="11.125" style="110" customWidth="1"/>
    <col min="515" max="515" width="10.5" style="110" customWidth="1"/>
    <col min="516" max="516" width="8.5" style="110" customWidth="1"/>
    <col min="517" max="517" width="1.5" style="110" customWidth="1"/>
    <col min="518" max="518" width="0" style="110" hidden="1" customWidth="1"/>
    <col min="519" max="519" width="24.375" style="110" customWidth="1"/>
    <col min="520" max="520" width="11.125" style="110" customWidth="1"/>
    <col min="521" max="768" width="11" style="110"/>
    <col min="769" max="769" width="5.5" style="110" customWidth="1"/>
    <col min="770" max="770" width="11.125" style="110" customWidth="1"/>
    <col min="771" max="771" width="10.5" style="110" customWidth="1"/>
    <col min="772" max="772" width="8.5" style="110" customWidth="1"/>
    <col min="773" max="773" width="1.5" style="110" customWidth="1"/>
    <col min="774" max="774" width="0" style="110" hidden="1" customWidth="1"/>
    <col min="775" max="775" width="24.375" style="110" customWidth="1"/>
    <col min="776" max="776" width="11.125" style="110" customWidth="1"/>
    <col min="777" max="1024" width="11" style="110"/>
    <col min="1025" max="1025" width="5.5" style="110" customWidth="1"/>
    <col min="1026" max="1026" width="11.125" style="110" customWidth="1"/>
    <col min="1027" max="1027" width="10.5" style="110" customWidth="1"/>
    <col min="1028" max="1028" width="8.5" style="110" customWidth="1"/>
    <col min="1029" max="1029" width="1.5" style="110" customWidth="1"/>
    <col min="1030" max="1030" width="0" style="110" hidden="1" customWidth="1"/>
    <col min="1031" max="1031" width="24.375" style="110" customWidth="1"/>
    <col min="1032" max="1032" width="11.125" style="110" customWidth="1"/>
    <col min="1033" max="1280" width="11" style="110"/>
    <col min="1281" max="1281" width="5.5" style="110" customWidth="1"/>
    <col min="1282" max="1282" width="11.125" style="110" customWidth="1"/>
    <col min="1283" max="1283" width="10.5" style="110" customWidth="1"/>
    <col min="1284" max="1284" width="8.5" style="110" customWidth="1"/>
    <col min="1285" max="1285" width="1.5" style="110" customWidth="1"/>
    <col min="1286" max="1286" width="0" style="110" hidden="1" customWidth="1"/>
    <col min="1287" max="1287" width="24.375" style="110" customWidth="1"/>
    <col min="1288" max="1288" width="11.125" style="110" customWidth="1"/>
    <col min="1289" max="1536" width="11" style="110"/>
    <col min="1537" max="1537" width="5.5" style="110" customWidth="1"/>
    <col min="1538" max="1538" width="11.125" style="110" customWidth="1"/>
    <col min="1539" max="1539" width="10.5" style="110" customWidth="1"/>
    <col min="1540" max="1540" width="8.5" style="110" customWidth="1"/>
    <col min="1541" max="1541" width="1.5" style="110" customWidth="1"/>
    <col min="1542" max="1542" width="0" style="110" hidden="1" customWidth="1"/>
    <col min="1543" max="1543" width="24.375" style="110" customWidth="1"/>
    <col min="1544" max="1544" width="11.125" style="110" customWidth="1"/>
    <col min="1545" max="1792" width="11" style="110"/>
    <col min="1793" max="1793" width="5.5" style="110" customWidth="1"/>
    <col min="1794" max="1794" width="11.125" style="110" customWidth="1"/>
    <col min="1795" max="1795" width="10.5" style="110" customWidth="1"/>
    <col min="1796" max="1796" width="8.5" style="110" customWidth="1"/>
    <col min="1797" max="1797" width="1.5" style="110" customWidth="1"/>
    <col min="1798" max="1798" width="0" style="110" hidden="1" customWidth="1"/>
    <col min="1799" max="1799" width="24.375" style="110" customWidth="1"/>
    <col min="1800" max="1800" width="11.125" style="110" customWidth="1"/>
    <col min="1801" max="2048" width="11" style="110"/>
    <col min="2049" max="2049" width="5.5" style="110" customWidth="1"/>
    <col min="2050" max="2050" width="11.125" style="110" customWidth="1"/>
    <col min="2051" max="2051" width="10.5" style="110" customWidth="1"/>
    <col min="2052" max="2052" width="8.5" style="110" customWidth="1"/>
    <col min="2053" max="2053" width="1.5" style="110" customWidth="1"/>
    <col min="2054" max="2054" width="0" style="110" hidden="1" customWidth="1"/>
    <col min="2055" max="2055" width="24.375" style="110" customWidth="1"/>
    <col min="2056" max="2056" width="11.125" style="110" customWidth="1"/>
    <col min="2057" max="2304" width="11" style="110"/>
    <col min="2305" max="2305" width="5.5" style="110" customWidth="1"/>
    <col min="2306" max="2306" width="11.125" style="110" customWidth="1"/>
    <col min="2307" max="2307" width="10.5" style="110" customWidth="1"/>
    <col min="2308" max="2308" width="8.5" style="110" customWidth="1"/>
    <col min="2309" max="2309" width="1.5" style="110" customWidth="1"/>
    <col min="2310" max="2310" width="0" style="110" hidden="1" customWidth="1"/>
    <col min="2311" max="2311" width="24.375" style="110" customWidth="1"/>
    <col min="2312" max="2312" width="11.125" style="110" customWidth="1"/>
    <col min="2313" max="2560" width="11" style="110"/>
    <col min="2561" max="2561" width="5.5" style="110" customWidth="1"/>
    <col min="2562" max="2562" width="11.125" style="110" customWidth="1"/>
    <col min="2563" max="2563" width="10.5" style="110" customWidth="1"/>
    <col min="2564" max="2564" width="8.5" style="110" customWidth="1"/>
    <col min="2565" max="2565" width="1.5" style="110" customWidth="1"/>
    <col min="2566" max="2566" width="0" style="110" hidden="1" customWidth="1"/>
    <col min="2567" max="2567" width="24.375" style="110" customWidth="1"/>
    <col min="2568" max="2568" width="11.125" style="110" customWidth="1"/>
    <col min="2569" max="2816" width="11" style="110"/>
    <col min="2817" max="2817" width="5.5" style="110" customWidth="1"/>
    <col min="2818" max="2818" width="11.125" style="110" customWidth="1"/>
    <col min="2819" max="2819" width="10.5" style="110" customWidth="1"/>
    <col min="2820" max="2820" width="8.5" style="110" customWidth="1"/>
    <col min="2821" max="2821" width="1.5" style="110" customWidth="1"/>
    <col min="2822" max="2822" width="0" style="110" hidden="1" customWidth="1"/>
    <col min="2823" max="2823" width="24.375" style="110" customWidth="1"/>
    <col min="2824" max="2824" width="11.125" style="110" customWidth="1"/>
    <col min="2825" max="3072" width="11" style="110"/>
    <col min="3073" max="3073" width="5.5" style="110" customWidth="1"/>
    <col min="3074" max="3074" width="11.125" style="110" customWidth="1"/>
    <col min="3075" max="3075" width="10.5" style="110" customWidth="1"/>
    <col min="3076" max="3076" width="8.5" style="110" customWidth="1"/>
    <col min="3077" max="3077" width="1.5" style="110" customWidth="1"/>
    <col min="3078" max="3078" width="0" style="110" hidden="1" customWidth="1"/>
    <col min="3079" max="3079" width="24.375" style="110" customWidth="1"/>
    <col min="3080" max="3080" width="11.125" style="110" customWidth="1"/>
    <col min="3081" max="3328" width="11" style="110"/>
    <col min="3329" max="3329" width="5.5" style="110" customWidth="1"/>
    <col min="3330" max="3330" width="11.125" style="110" customWidth="1"/>
    <col min="3331" max="3331" width="10.5" style="110" customWidth="1"/>
    <col min="3332" max="3332" width="8.5" style="110" customWidth="1"/>
    <col min="3333" max="3333" width="1.5" style="110" customWidth="1"/>
    <col min="3334" max="3334" width="0" style="110" hidden="1" customWidth="1"/>
    <col min="3335" max="3335" width="24.375" style="110" customWidth="1"/>
    <col min="3336" max="3336" width="11.125" style="110" customWidth="1"/>
    <col min="3337" max="3584" width="11" style="110"/>
    <col min="3585" max="3585" width="5.5" style="110" customWidth="1"/>
    <col min="3586" max="3586" width="11.125" style="110" customWidth="1"/>
    <col min="3587" max="3587" width="10.5" style="110" customWidth="1"/>
    <col min="3588" max="3588" width="8.5" style="110" customWidth="1"/>
    <col min="3589" max="3589" width="1.5" style="110" customWidth="1"/>
    <col min="3590" max="3590" width="0" style="110" hidden="1" customWidth="1"/>
    <col min="3591" max="3591" width="24.375" style="110" customWidth="1"/>
    <col min="3592" max="3592" width="11.125" style="110" customWidth="1"/>
    <col min="3593" max="3840" width="11" style="110"/>
    <col min="3841" max="3841" width="5.5" style="110" customWidth="1"/>
    <col min="3842" max="3842" width="11.125" style="110" customWidth="1"/>
    <col min="3843" max="3843" width="10.5" style="110" customWidth="1"/>
    <col min="3844" max="3844" width="8.5" style="110" customWidth="1"/>
    <col min="3845" max="3845" width="1.5" style="110" customWidth="1"/>
    <col min="3846" max="3846" width="0" style="110" hidden="1" customWidth="1"/>
    <col min="3847" max="3847" width="24.375" style="110" customWidth="1"/>
    <col min="3848" max="3848" width="11.125" style="110" customWidth="1"/>
    <col min="3849" max="4096" width="11" style="110"/>
    <col min="4097" max="4097" width="5.5" style="110" customWidth="1"/>
    <col min="4098" max="4098" width="11.125" style="110" customWidth="1"/>
    <col min="4099" max="4099" width="10.5" style="110" customWidth="1"/>
    <col min="4100" max="4100" width="8.5" style="110" customWidth="1"/>
    <col min="4101" max="4101" width="1.5" style="110" customWidth="1"/>
    <col min="4102" max="4102" width="0" style="110" hidden="1" customWidth="1"/>
    <col min="4103" max="4103" width="24.375" style="110" customWidth="1"/>
    <col min="4104" max="4104" width="11.125" style="110" customWidth="1"/>
    <col min="4105" max="4352" width="11" style="110"/>
    <col min="4353" max="4353" width="5.5" style="110" customWidth="1"/>
    <col min="4354" max="4354" width="11.125" style="110" customWidth="1"/>
    <col min="4355" max="4355" width="10.5" style="110" customWidth="1"/>
    <col min="4356" max="4356" width="8.5" style="110" customWidth="1"/>
    <col min="4357" max="4357" width="1.5" style="110" customWidth="1"/>
    <col min="4358" max="4358" width="0" style="110" hidden="1" customWidth="1"/>
    <col min="4359" max="4359" width="24.375" style="110" customWidth="1"/>
    <col min="4360" max="4360" width="11.125" style="110" customWidth="1"/>
    <col min="4361" max="4608" width="11" style="110"/>
    <col min="4609" max="4609" width="5.5" style="110" customWidth="1"/>
    <col min="4610" max="4610" width="11.125" style="110" customWidth="1"/>
    <col min="4611" max="4611" width="10.5" style="110" customWidth="1"/>
    <col min="4612" max="4612" width="8.5" style="110" customWidth="1"/>
    <col min="4613" max="4613" width="1.5" style="110" customWidth="1"/>
    <col min="4614" max="4614" width="0" style="110" hidden="1" customWidth="1"/>
    <col min="4615" max="4615" width="24.375" style="110" customWidth="1"/>
    <col min="4616" max="4616" width="11.125" style="110" customWidth="1"/>
    <col min="4617" max="4864" width="11" style="110"/>
    <col min="4865" max="4865" width="5.5" style="110" customWidth="1"/>
    <col min="4866" max="4866" width="11.125" style="110" customWidth="1"/>
    <col min="4867" max="4867" width="10.5" style="110" customWidth="1"/>
    <col min="4868" max="4868" width="8.5" style="110" customWidth="1"/>
    <col min="4869" max="4869" width="1.5" style="110" customWidth="1"/>
    <col min="4870" max="4870" width="0" style="110" hidden="1" customWidth="1"/>
    <col min="4871" max="4871" width="24.375" style="110" customWidth="1"/>
    <col min="4872" max="4872" width="11.125" style="110" customWidth="1"/>
    <col min="4873" max="5120" width="11" style="110"/>
    <col min="5121" max="5121" width="5.5" style="110" customWidth="1"/>
    <col min="5122" max="5122" width="11.125" style="110" customWidth="1"/>
    <col min="5123" max="5123" width="10.5" style="110" customWidth="1"/>
    <col min="5124" max="5124" width="8.5" style="110" customWidth="1"/>
    <col min="5125" max="5125" width="1.5" style="110" customWidth="1"/>
    <col min="5126" max="5126" width="0" style="110" hidden="1" customWidth="1"/>
    <col min="5127" max="5127" width="24.375" style="110" customWidth="1"/>
    <col min="5128" max="5128" width="11.125" style="110" customWidth="1"/>
    <col min="5129" max="5376" width="11" style="110"/>
    <col min="5377" max="5377" width="5.5" style="110" customWidth="1"/>
    <col min="5378" max="5378" width="11.125" style="110" customWidth="1"/>
    <col min="5379" max="5379" width="10.5" style="110" customWidth="1"/>
    <col min="5380" max="5380" width="8.5" style="110" customWidth="1"/>
    <col min="5381" max="5381" width="1.5" style="110" customWidth="1"/>
    <col min="5382" max="5382" width="0" style="110" hidden="1" customWidth="1"/>
    <col min="5383" max="5383" width="24.375" style="110" customWidth="1"/>
    <col min="5384" max="5384" width="11.125" style="110" customWidth="1"/>
    <col min="5385" max="5632" width="11" style="110"/>
    <col min="5633" max="5633" width="5.5" style="110" customWidth="1"/>
    <col min="5634" max="5634" width="11.125" style="110" customWidth="1"/>
    <col min="5635" max="5635" width="10.5" style="110" customWidth="1"/>
    <col min="5636" max="5636" width="8.5" style="110" customWidth="1"/>
    <col min="5637" max="5637" width="1.5" style="110" customWidth="1"/>
    <col min="5638" max="5638" width="0" style="110" hidden="1" customWidth="1"/>
    <col min="5639" max="5639" width="24.375" style="110" customWidth="1"/>
    <col min="5640" max="5640" width="11.125" style="110" customWidth="1"/>
    <col min="5641" max="5888" width="11" style="110"/>
    <col min="5889" max="5889" width="5.5" style="110" customWidth="1"/>
    <col min="5890" max="5890" width="11.125" style="110" customWidth="1"/>
    <col min="5891" max="5891" width="10.5" style="110" customWidth="1"/>
    <col min="5892" max="5892" width="8.5" style="110" customWidth="1"/>
    <col min="5893" max="5893" width="1.5" style="110" customWidth="1"/>
    <col min="5894" max="5894" width="0" style="110" hidden="1" customWidth="1"/>
    <col min="5895" max="5895" width="24.375" style="110" customWidth="1"/>
    <col min="5896" max="5896" width="11.125" style="110" customWidth="1"/>
    <col min="5897" max="6144" width="11" style="110"/>
    <col min="6145" max="6145" width="5.5" style="110" customWidth="1"/>
    <col min="6146" max="6146" width="11.125" style="110" customWidth="1"/>
    <col min="6147" max="6147" width="10.5" style="110" customWidth="1"/>
    <col min="6148" max="6148" width="8.5" style="110" customWidth="1"/>
    <col min="6149" max="6149" width="1.5" style="110" customWidth="1"/>
    <col min="6150" max="6150" width="0" style="110" hidden="1" customWidth="1"/>
    <col min="6151" max="6151" width="24.375" style="110" customWidth="1"/>
    <col min="6152" max="6152" width="11.125" style="110" customWidth="1"/>
    <col min="6153" max="6400" width="11" style="110"/>
    <col min="6401" max="6401" width="5.5" style="110" customWidth="1"/>
    <col min="6402" max="6402" width="11.125" style="110" customWidth="1"/>
    <col min="6403" max="6403" width="10.5" style="110" customWidth="1"/>
    <col min="6404" max="6404" width="8.5" style="110" customWidth="1"/>
    <col min="6405" max="6405" width="1.5" style="110" customWidth="1"/>
    <col min="6406" max="6406" width="0" style="110" hidden="1" customWidth="1"/>
    <col min="6407" max="6407" width="24.375" style="110" customWidth="1"/>
    <col min="6408" max="6408" width="11.125" style="110" customWidth="1"/>
    <col min="6409" max="6656" width="11" style="110"/>
    <col min="6657" max="6657" width="5.5" style="110" customWidth="1"/>
    <col min="6658" max="6658" width="11.125" style="110" customWidth="1"/>
    <col min="6659" max="6659" width="10.5" style="110" customWidth="1"/>
    <col min="6660" max="6660" width="8.5" style="110" customWidth="1"/>
    <col min="6661" max="6661" width="1.5" style="110" customWidth="1"/>
    <col min="6662" max="6662" width="0" style="110" hidden="1" customWidth="1"/>
    <col min="6663" max="6663" width="24.375" style="110" customWidth="1"/>
    <col min="6664" max="6664" width="11.125" style="110" customWidth="1"/>
    <col min="6665" max="6912" width="11" style="110"/>
    <col min="6913" max="6913" width="5.5" style="110" customWidth="1"/>
    <col min="6914" max="6914" width="11.125" style="110" customWidth="1"/>
    <col min="6915" max="6915" width="10.5" style="110" customWidth="1"/>
    <col min="6916" max="6916" width="8.5" style="110" customWidth="1"/>
    <col min="6917" max="6917" width="1.5" style="110" customWidth="1"/>
    <col min="6918" max="6918" width="0" style="110" hidden="1" customWidth="1"/>
    <col min="6919" max="6919" width="24.375" style="110" customWidth="1"/>
    <col min="6920" max="6920" width="11.125" style="110" customWidth="1"/>
    <col min="6921" max="7168" width="11" style="110"/>
    <col min="7169" max="7169" width="5.5" style="110" customWidth="1"/>
    <col min="7170" max="7170" width="11.125" style="110" customWidth="1"/>
    <col min="7171" max="7171" width="10.5" style="110" customWidth="1"/>
    <col min="7172" max="7172" width="8.5" style="110" customWidth="1"/>
    <col min="7173" max="7173" width="1.5" style="110" customWidth="1"/>
    <col min="7174" max="7174" width="0" style="110" hidden="1" customWidth="1"/>
    <col min="7175" max="7175" width="24.375" style="110" customWidth="1"/>
    <col min="7176" max="7176" width="11.125" style="110" customWidth="1"/>
    <col min="7177" max="7424" width="11" style="110"/>
    <col min="7425" max="7425" width="5.5" style="110" customWidth="1"/>
    <col min="7426" max="7426" width="11.125" style="110" customWidth="1"/>
    <col min="7427" max="7427" width="10.5" style="110" customWidth="1"/>
    <col min="7428" max="7428" width="8.5" style="110" customWidth="1"/>
    <col min="7429" max="7429" width="1.5" style="110" customWidth="1"/>
    <col min="7430" max="7430" width="0" style="110" hidden="1" customWidth="1"/>
    <col min="7431" max="7431" width="24.375" style="110" customWidth="1"/>
    <col min="7432" max="7432" width="11.125" style="110" customWidth="1"/>
    <col min="7433" max="7680" width="11" style="110"/>
    <col min="7681" max="7681" width="5.5" style="110" customWidth="1"/>
    <col min="7682" max="7682" width="11.125" style="110" customWidth="1"/>
    <col min="7683" max="7683" width="10.5" style="110" customWidth="1"/>
    <col min="7684" max="7684" width="8.5" style="110" customWidth="1"/>
    <col min="7685" max="7685" width="1.5" style="110" customWidth="1"/>
    <col min="7686" max="7686" width="0" style="110" hidden="1" customWidth="1"/>
    <col min="7687" max="7687" width="24.375" style="110" customWidth="1"/>
    <col min="7688" max="7688" width="11.125" style="110" customWidth="1"/>
    <col min="7689" max="7936" width="11" style="110"/>
    <col min="7937" max="7937" width="5.5" style="110" customWidth="1"/>
    <col min="7938" max="7938" width="11.125" style="110" customWidth="1"/>
    <col min="7939" max="7939" width="10.5" style="110" customWidth="1"/>
    <col min="7940" max="7940" width="8.5" style="110" customWidth="1"/>
    <col min="7941" max="7941" width="1.5" style="110" customWidth="1"/>
    <col min="7942" max="7942" width="0" style="110" hidden="1" customWidth="1"/>
    <col min="7943" max="7943" width="24.375" style="110" customWidth="1"/>
    <col min="7944" max="7944" width="11.125" style="110" customWidth="1"/>
    <col min="7945" max="8192" width="11" style="110"/>
    <col min="8193" max="8193" width="5.5" style="110" customWidth="1"/>
    <col min="8194" max="8194" width="11.125" style="110" customWidth="1"/>
    <col min="8195" max="8195" width="10.5" style="110" customWidth="1"/>
    <col min="8196" max="8196" width="8.5" style="110" customWidth="1"/>
    <col min="8197" max="8197" width="1.5" style="110" customWidth="1"/>
    <col min="8198" max="8198" width="0" style="110" hidden="1" customWidth="1"/>
    <col min="8199" max="8199" width="24.375" style="110" customWidth="1"/>
    <col min="8200" max="8200" width="11.125" style="110" customWidth="1"/>
    <col min="8201" max="8448" width="11" style="110"/>
    <col min="8449" max="8449" width="5.5" style="110" customWidth="1"/>
    <col min="8450" max="8450" width="11.125" style="110" customWidth="1"/>
    <col min="8451" max="8451" width="10.5" style="110" customWidth="1"/>
    <col min="8452" max="8452" width="8.5" style="110" customWidth="1"/>
    <col min="8453" max="8453" width="1.5" style="110" customWidth="1"/>
    <col min="8454" max="8454" width="0" style="110" hidden="1" customWidth="1"/>
    <col min="8455" max="8455" width="24.375" style="110" customWidth="1"/>
    <col min="8456" max="8456" width="11.125" style="110" customWidth="1"/>
    <col min="8457" max="8704" width="11" style="110"/>
    <col min="8705" max="8705" width="5.5" style="110" customWidth="1"/>
    <col min="8706" max="8706" width="11.125" style="110" customWidth="1"/>
    <col min="8707" max="8707" width="10.5" style="110" customWidth="1"/>
    <col min="8708" max="8708" width="8.5" style="110" customWidth="1"/>
    <col min="8709" max="8709" width="1.5" style="110" customWidth="1"/>
    <col min="8710" max="8710" width="0" style="110" hidden="1" customWidth="1"/>
    <col min="8711" max="8711" width="24.375" style="110" customWidth="1"/>
    <col min="8712" max="8712" width="11.125" style="110" customWidth="1"/>
    <col min="8713" max="8960" width="11" style="110"/>
    <col min="8961" max="8961" width="5.5" style="110" customWidth="1"/>
    <col min="8962" max="8962" width="11.125" style="110" customWidth="1"/>
    <col min="8963" max="8963" width="10.5" style="110" customWidth="1"/>
    <col min="8964" max="8964" width="8.5" style="110" customWidth="1"/>
    <col min="8965" max="8965" width="1.5" style="110" customWidth="1"/>
    <col min="8966" max="8966" width="0" style="110" hidden="1" customWidth="1"/>
    <col min="8967" max="8967" width="24.375" style="110" customWidth="1"/>
    <col min="8968" max="8968" width="11.125" style="110" customWidth="1"/>
    <col min="8969" max="9216" width="11" style="110"/>
    <col min="9217" max="9217" width="5.5" style="110" customWidth="1"/>
    <col min="9218" max="9218" width="11.125" style="110" customWidth="1"/>
    <col min="9219" max="9219" width="10.5" style="110" customWidth="1"/>
    <col min="9220" max="9220" width="8.5" style="110" customWidth="1"/>
    <col min="9221" max="9221" width="1.5" style="110" customWidth="1"/>
    <col min="9222" max="9222" width="0" style="110" hidden="1" customWidth="1"/>
    <col min="9223" max="9223" width="24.375" style="110" customWidth="1"/>
    <col min="9224" max="9224" width="11.125" style="110" customWidth="1"/>
    <col min="9225" max="9472" width="11" style="110"/>
    <col min="9473" max="9473" width="5.5" style="110" customWidth="1"/>
    <col min="9474" max="9474" width="11.125" style="110" customWidth="1"/>
    <col min="9475" max="9475" width="10.5" style="110" customWidth="1"/>
    <col min="9476" max="9476" width="8.5" style="110" customWidth="1"/>
    <col min="9477" max="9477" width="1.5" style="110" customWidth="1"/>
    <col min="9478" max="9478" width="0" style="110" hidden="1" customWidth="1"/>
    <col min="9479" max="9479" width="24.375" style="110" customWidth="1"/>
    <col min="9480" max="9480" width="11.125" style="110" customWidth="1"/>
    <col min="9481" max="9728" width="11" style="110"/>
    <col min="9729" max="9729" width="5.5" style="110" customWidth="1"/>
    <col min="9730" max="9730" width="11.125" style="110" customWidth="1"/>
    <col min="9731" max="9731" width="10.5" style="110" customWidth="1"/>
    <col min="9732" max="9732" width="8.5" style="110" customWidth="1"/>
    <col min="9733" max="9733" width="1.5" style="110" customWidth="1"/>
    <col min="9734" max="9734" width="0" style="110" hidden="1" customWidth="1"/>
    <col min="9735" max="9735" width="24.375" style="110" customWidth="1"/>
    <col min="9736" max="9736" width="11.125" style="110" customWidth="1"/>
    <col min="9737" max="9984" width="11" style="110"/>
    <col min="9985" max="9985" width="5.5" style="110" customWidth="1"/>
    <col min="9986" max="9986" width="11.125" style="110" customWidth="1"/>
    <col min="9987" max="9987" width="10.5" style="110" customWidth="1"/>
    <col min="9988" max="9988" width="8.5" style="110" customWidth="1"/>
    <col min="9989" max="9989" width="1.5" style="110" customWidth="1"/>
    <col min="9990" max="9990" width="0" style="110" hidden="1" customWidth="1"/>
    <col min="9991" max="9991" width="24.375" style="110" customWidth="1"/>
    <col min="9992" max="9992" width="11.125" style="110" customWidth="1"/>
    <col min="9993" max="10240" width="11" style="110"/>
    <col min="10241" max="10241" width="5.5" style="110" customWidth="1"/>
    <col min="10242" max="10242" width="11.125" style="110" customWidth="1"/>
    <col min="10243" max="10243" width="10.5" style="110" customWidth="1"/>
    <col min="10244" max="10244" width="8.5" style="110" customWidth="1"/>
    <col min="10245" max="10245" width="1.5" style="110" customWidth="1"/>
    <col min="10246" max="10246" width="0" style="110" hidden="1" customWidth="1"/>
    <col min="10247" max="10247" width="24.375" style="110" customWidth="1"/>
    <col min="10248" max="10248" width="11.125" style="110" customWidth="1"/>
    <col min="10249" max="10496" width="11" style="110"/>
    <col min="10497" max="10497" width="5.5" style="110" customWidth="1"/>
    <col min="10498" max="10498" width="11.125" style="110" customWidth="1"/>
    <col min="10499" max="10499" width="10.5" style="110" customWidth="1"/>
    <col min="10500" max="10500" width="8.5" style="110" customWidth="1"/>
    <col min="10501" max="10501" width="1.5" style="110" customWidth="1"/>
    <col min="10502" max="10502" width="0" style="110" hidden="1" customWidth="1"/>
    <col min="10503" max="10503" width="24.375" style="110" customWidth="1"/>
    <col min="10504" max="10504" width="11.125" style="110" customWidth="1"/>
    <col min="10505" max="10752" width="11" style="110"/>
    <col min="10753" max="10753" width="5.5" style="110" customWidth="1"/>
    <col min="10754" max="10754" width="11.125" style="110" customWidth="1"/>
    <col min="10755" max="10755" width="10.5" style="110" customWidth="1"/>
    <col min="10756" max="10756" width="8.5" style="110" customWidth="1"/>
    <col min="10757" max="10757" width="1.5" style="110" customWidth="1"/>
    <col min="10758" max="10758" width="0" style="110" hidden="1" customWidth="1"/>
    <col min="10759" max="10759" width="24.375" style="110" customWidth="1"/>
    <col min="10760" max="10760" width="11.125" style="110" customWidth="1"/>
    <col min="10761" max="11008" width="11" style="110"/>
    <col min="11009" max="11009" width="5.5" style="110" customWidth="1"/>
    <col min="11010" max="11010" width="11.125" style="110" customWidth="1"/>
    <col min="11011" max="11011" width="10.5" style="110" customWidth="1"/>
    <col min="11012" max="11012" width="8.5" style="110" customWidth="1"/>
    <col min="11013" max="11013" width="1.5" style="110" customWidth="1"/>
    <col min="11014" max="11014" width="0" style="110" hidden="1" customWidth="1"/>
    <col min="11015" max="11015" width="24.375" style="110" customWidth="1"/>
    <col min="11016" max="11016" width="11.125" style="110" customWidth="1"/>
    <col min="11017" max="11264" width="11" style="110"/>
    <col min="11265" max="11265" width="5.5" style="110" customWidth="1"/>
    <col min="11266" max="11266" width="11.125" style="110" customWidth="1"/>
    <col min="11267" max="11267" width="10.5" style="110" customWidth="1"/>
    <col min="11268" max="11268" width="8.5" style="110" customWidth="1"/>
    <col min="11269" max="11269" width="1.5" style="110" customWidth="1"/>
    <col min="11270" max="11270" width="0" style="110" hidden="1" customWidth="1"/>
    <col min="11271" max="11271" width="24.375" style="110" customWidth="1"/>
    <col min="11272" max="11272" width="11.125" style="110" customWidth="1"/>
    <col min="11273" max="11520" width="11" style="110"/>
    <col min="11521" max="11521" width="5.5" style="110" customWidth="1"/>
    <col min="11522" max="11522" width="11.125" style="110" customWidth="1"/>
    <col min="11523" max="11523" width="10.5" style="110" customWidth="1"/>
    <col min="11524" max="11524" width="8.5" style="110" customWidth="1"/>
    <col min="11525" max="11525" width="1.5" style="110" customWidth="1"/>
    <col min="11526" max="11526" width="0" style="110" hidden="1" customWidth="1"/>
    <col min="11527" max="11527" width="24.375" style="110" customWidth="1"/>
    <col min="11528" max="11528" width="11.125" style="110" customWidth="1"/>
    <col min="11529" max="11776" width="11" style="110"/>
    <col min="11777" max="11777" width="5.5" style="110" customWidth="1"/>
    <col min="11778" max="11778" width="11.125" style="110" customWidth="1"/>
    <col min="11779" max="11779" width="10.5" style="110" customWidth="1"/>
    <col min="11780" max="11780" width="8.5" style="110" customWidth="1"/>
    <col min="11781" max="11781" width="1.5" style="110" customWidth="1"/>
    <col min="11782" max="11782" width="0" style="110" hidden="1" customWidth="1"/>
    <col min="11783" max="11783" width="24.375" style="110" customWidth="1"/>
    <col min="11784" max="11784" width="11.125" style="110" customWidth="1"/>
    <col min="11785" max="12032" width="11" style="110"/>
    <col min="12033" max="12033" width="5.5" style="110" customWidth="1"/>
    <col min="12034" max="12034" width="11.125" style="110" customWidth="1"/>
    <col min="12035" max="12035" width="10.5" style="110" customWidth="1"/>
    <col min="12036" max="12036" width="8.5" style="110" customWidth="1"/>
    <col min="12037" max="12037" width="1.5" style="110" customWidth="1"/>
    <col min="12038" max="12038" width="0" style="110" hidden="1" customWidth="1"/>
    <col min="12039" max="12039" width="24.375" style="110" customWidth="1"/>
    <col min="12040" max="12040" width="11.125" style="110" customWidth="1"/>
    <col min="12041" max="12288" width="11" style="110"/>
    <col min="12289" max="12289" width="5.5" style="110" customWidth="1"/>
    <col min="12290" max="12290" width="11.125" style="110" customWidth="1"/>
    <col min="12291" max="12291" width="10.5" style="110" customWidth="1"/>
    <col min="12292" max="12292" width="8.5" style="110" customWidth="1"/>
    <col min="12293" max="12293" width="1.5" style="110" customWidth="1"/>
    <col min="12294" max="12294" width="0" style="110" hidden="1" customWidth="1"/>
    <col min="12295" max="12295" width="24.375" style="110" customWidth="1"/>
    <col min="12296" max="12296" width="11.125" style="110" customWidth="1"/>
    <col min="12297" max="12544" width="11" style="110"/>
    <col min="12545" max="12545" width="5.5" style="110" customWidth="1"/>
    <col min="12546" max="12546" width="11.125" style="110" customWidth="1"/>
    <col min="12547" max="12547" width="10.5" style="110" customWidth="1"/>
    <col min="12548" max="12548" width="8.5" style="110" customWidth="1"/>
    <col min="12549" max="12549" width="1.5" style="110" customWidth="1"/>
    <col min="12550" max="12550" width="0" style="110" hidden="1" customWidth="1"/>
    <col min="12551" max="12551" width="24.375" style="110" customWidth="1"/>
    <col min="12552" max="12552" width="11.125" style="110" customWidth="1"/>
    <col min="12553" max="12800" width="11" style="110"/>
    <col min="12801" max="12801" width="5.5" style="110" customWidth="1"/>
    <col min="12802" max="12802" width="11.125" style="110" customWidth="1"/>
    <col min="12803" max="12803" width="10.5" style="110" customWidth="1"/>
    <col min="12804" max="12804" width="8.5" style="110" customWidth="1"/>
    <col min="12805" max="12805" width="1.5" style="110" customWidth="1"/>
    <col min="12806" max="12806" width="0" style="110" hidden="1" customWidth="1"/>
    <col min="12807" max="12807" width="24.375" style="110" customWidth="1"/>
    <col min="12808" max="12808" width="11.125" style="110" customWidth="1"/>
    <col min="12809" max="13056" width="11" style="110"/>
    <col min="13057" max="13057" width="5.5" style="110" customWidth="1"/>
    <col min="13058" max="13058" width="11.125" style="110" customWidth="1"/>
    <col min="13059" max="13059" width="10.5" style="110" customWidth="1"/>
    <col min="13060" max="13060" width="8.5" style="110" customWidth="1"/>
    <col min="13061" max="13061" width="1.5" style="110" customWidth="1"/>
    <col min="13062" max="13062" width="0" style="110" hidden="1" customWidth="1"/>
    <col min="13063" max="13063" width="24.375" style="110" customWidth="1"/>
    <col min="13064" max="13064" width="11.125" style="110" customWidth="1"/>
    <col min="13065" max="13312" width="11" style="110"/>
    <col min="13313" max="13313" width="5.5" style="110" customWidth="1"/>
    <col min="13314" max="13314" width="11.125" style="110" customWidth="1"/>
    <col min="13315" max="13315" width="10.5" style="110" customWidth="1"/>
    <col min="13316" max="13316" width="8.5" style="110" customWidth="1"/>
    <col min="13317" max="13317" width="1.5" style="110" customWidth="1"/>
    <col min="13318" max="13318" width="0" style="110" hidden="1" customWidth="1"/>
    <col min="13319" max="13319" width="24.375" style="110" customWidth="1"/>
    <col min="13320" max="13320" width="11.125" style="110" customWidth="1"/>
    <col min="13321" max="13568" width="11" style="110"/>
    <col min="13569" max="13569" width="5.5" style="110" customWidth="1"/>
    <col min="13570" max="13570" width="11.125" style="110" customWidth="1"/>
    <col min="13571" max="13571" width="10.5" style="110" customWidth="1"/>
    <col min="13572" max="13572" width="8.5" style="110" customWidth="1"/>
    <col min="13573" max="13573" width="1.5" style="110" customWidth="1"/>
    <col min="13574" max="13574" width="0" style="110" hidden="1" customWidth="1"/>
    <col min="13575" max="13575" width="24.375" style="110" customWidth="1"/>
    <col min="13576" max="13576" width="11.125" style="110" customWidth="1"/>
    <col min="13577" max="13824" width="11" style="110"/>
    <col min="13825" max="13825" width="5.5" style="110" customWidth="1"/>
    <col min="13826" max="13826" width="11.125" style="110" customWidth="1"/>
    <col min="13827" max="13827" width="10.5" style="110" customWidth="1"/>
    <col min="13828" max="13828" width="8.5" style="110" customWidth="1"/>
    <col min="13829" max="13829" width="1.5" style="110" customWidth="1"/>
    <col min="13830" max="13830" width="0" style="110" hidden="1" customWidth="1"/>
    <col min="13831" max="13831" width="24.375" style="110" customWidth="1"/>
    <col min="13832" max="13832" width="11.125" style="110" customWidth="1"/>
    <col min="13833" max="14080" width="11" style="110"/>
    <col min="14081" max="14081" width="5.5" style="110" customWidth="1"/>
    <col min="14082" max="14082" width="11.125" style="110" customWidth="1"/>
    <col min="14083" max="14083" width="10.5" style="110" customWidth="1"/>
    <col min="14084" max="14084" width="8.5" style="110" customWidth="1"/>
    <col min="14085" max="14085" width="1.5" style="110" customWidth="1"/>
    <col min="14086" max="14086" width="0" style="110" hidden="1" customWidth="1"/>
    <col min="14087" max="14087" width="24.375" style="110" customWidth="1"/>
    <col min="14088" max="14088" width="11.125" style="110" customWidth="1"/>
    <col min="14089" max="14336" width="11" style="110"/>
    <col min="14337" max="14337" width="5.5" style="110" customWidth="1"/>
    <col min="14338" max="14338" width="11.125" style="110" customWidth="1"/>
    <col min="14339" max="14339" width="10.5" style="110" customWidth="1"/>
    <col min="14340" max="14340" width="8.5" style="110" customWidth="1"/>
    <col min="14341" max="14341" width="1.5" style="110" customWidth="1"/>
    <col min="14342" max="14342" width="0" style="110" hidden="1" customWidth="1"/>
    <col min="14343" max="14343" width="24.375" style="110" customWidth="1"/>
    <col min="14344" max="14344" width="11.125" style="110" customWidth="1"/>
    <col min="14345" max="14592" width="11" style="110"/>
    <col min="14593" max="14593" width="5.5" style="110" customWidth="1"/>
    <col min="14594" max="14594" width="11.125" style="110" customWidth="1"/>
    <col min="14595" max="14595" width="10.5" style="110" customWidth="1"/>
    <col min="14596" max="14596" width="8.5" style="110" customWidth="1"/>
    <col min="14597" max="14597" width="1.5" style="110" customWidth="1"/>
    <col min="14598" max="14598" width="0" style="110" hidden="1" customWidth="1"/>
    <col min="14599" max="14599" width="24.375" style="110" customWidth="1"/>
    <col min="14600" max="14600" width="11.125" style="110" customWidth="1"/>
    <col min="14601" max="14848" width="11" style="110"/>
    <col min="14849" max="14849" width="5.5" style="110" customWidth="1"/>
    <col min="14850" max="14850" width="11.125" style="110" customWidth="1"/>
    <col min="14851" max="14851" width="10.5" style="110" customWidth="1"/>
    <col min="14852" max="14852" width="8.5" style="110" customWidth="1"/>
    <col min="14853" max="14853" width="1.5" style="110" customWidth="1"/>
    <col min="14854" max="14854" width="0" style="110" hidden="1" customWidth="1"/>
    <col min="14855" max="14855" width="24.375" style="110" customWidth="1"/>
    <col min="14856" max="14856" width="11.125" style="110" customWidth="1"/>
    <col min="14857" max="15104" width="11" style="110"/>
    <col min="15105" max="15105" width="5.5" style="110" customWidth="1"/>
    <col min="15106" max="15106" width="11.125" style="110" customWidth="1"/>
    <col min="15107" max="15107" width="10.5" style="110" customWidth="1"/>
    <col min="15108" max="15108" width="8.5" style="110" customWidth="1"/>
    <col min="15109" max="15109" width="1.5" style="110" customWidth="1"/>
    <col min="15110" max="15110" width="0" style="110" hidden="1" customWidth="1"/>
    <col min="15111" max="15111" width="24.375" style="110" customWidth="1"/>
    <col min="15112" max="15112" width="11.125" style="110" customWidth="1"/>
    <col min="15113" max="15360" width="11" style="110"/>
    <col min="15361" max="15361" width="5.5" style="110" customWidth="1"/>
    <col min="15362" max="15362" width="11.125" style="110" customWidth="1"/>
    <col min="15363" max="15363" width="10.5" style="110" customWidth="1"/>
    <col min="15364" max="15364" width="8.5" style="110" customWidth="1"/>
    <col min="15365" max="15365" width="1.5" style="110" customWidth="1"/>
    <col min="15366" max="15366" width="0" style="110" hidden="1" customWidth="1"/>
    <col min="15367" max="15367" width="24.375" style="110" customWidth="1"/>
    <col min="15368" max="15368" width="11.125" style="110" customWidth="1"/>
    <col min="15369" max="15616" width="11" style="110"/>
    <col min="15617" max="15617" width="5.5" style="110" customWidth="1"/>
    <col min="15618" max="15618" width="11.125" style="110" customWidth="1"/>
    <col min="15619" max="15619" width="10.5" style="110" customWidth="1"/>
    <col min="15620" max="15620" width="8.5" style="110" customWidth="1"/>
    <col min="15621" max="15621" width="1.5" style="110" customWidth="1"/>
    <col min="15622" max="15622" width="0" style="110" hidden="1" customWidth="1"/>
    <col min="15623" max="15623" width="24.375" style="110" customWidth="1"/>
    <col min="15624" max="15624" width="11.125" style="110" customWidth="1"/>
    <col min="15625" max="15872" width="11" style="110"/>
    <col min="15873" max="15873" width="5.5" style="110" customWidth="1"/>
    <col min="15874" max="15874" width="11.125" style="110" customWidth="1"/>
    <col min="15875" max="15875" width="10.5" style="110" customWidth="1"/>
    <col min="15876" max="15876" width="8.5" style="110" customWidth="1"/>
    <col min="15877" max="15877" width="1.5" style="110" customWidth="1"/>
    <col min="15878" max="15878" width="0" style="110" hidden="1" customWidth="1"/>
    <col min="15879" max="15879" width="24.375" style="110" customWidth="1"/>
    <col min="15880" max="15880" width="11.125" style="110" customWidth="1"/>
    <col min="15881" max="16128" width="11" style="110"/>
    <col min="16129" max="16129" width="5.5" style="110" customWidth="1"/>
    <col min="16130" max="16130" width="11.125" style="110" customWidth="1"/>
    <col min="16131" max="16131" width="10.5" style="110" customWidth="1"/>
    <col min="16132" max="16132" width="8.5" style="110" customWidth="1"/>
    <col min="16133" max="16133" width="1.5" style="110" customWidth="1"/>
    <col min="16134" max="16134" width="0" style="110" hidden="1" customWidth="1"/>
    <col min="16135" max="16135" width="24.375" style="110" customWidth="1"/>
    <col min="16136" max="16136" width="11.125" style="110" customWidth="1"/>
    <col min="16137" max="16384" width="11" style="110"/>
  </cols>
  <sheetData>
    <row r="1" spans="1:8" s="118" customFormat="1" ht="33.75" customHeight="1">
      <c r="A1" s="123"/>
      <c r="B1" s="123"/>
      <c r="C1" s="123"/>
      <c r="D1" s="123"/>
      <c r="E1" s="123"/>
      <c r="F1" s="123"/>
      <c r="G1" s="122"/>
      <c r="H1" s="121" t="s">
        <v>115</v>
      </c>
    </row>
    <row r="2" spans="1:8" s="118" customFormat="1" ht="13.5" customHeight="1">
      <c r="G2" s="120"/>
      <c r="H2" s="119" t="s">
        <v>345</v>
      </c>
    </row>
    <row r="3" spans="1:8" ht="11.25" customHeight="1"/>
    <row r="4" spans="1:8" ht="15" customHeight="1">
      <c r="A4" s="117" t="s">
        <v>141</v>
      </c>
      <c r="B4" s="116"/>
      <c r="C4" s="116"/>
      <c r="D4" s="116"/>
      <c r="E4" s="116"/>
      <c r="F4" s="116"/>
      <c r="G4" s="116"/>
      <c r="H4" s="116"/>
    </row>
    <row r="7" spans="1:8">
      <c r="A7" s="111"/>
      <c r="B7" s="111"/>
      <c r="C7" s="111"/>
      <c r="D7" s="111"/>
      <c r="E7" s="111"/>
      <c r="F7" s="111"/>
      <c r="G7" s="111"/>
      <c r="H7" s="111"/>
    </row>
    <row r="8" spans="1:8">
      <c r="A8" s="111"/>
      <c r="B8" s="111"/>
      <c r="C8" s="111"/>
      <c r="D8" s="111"/>
      <c r="E8" s="111"/>
      <c r="F8" s="111"/>
      <c r="G8" s="111"/>
      <c r="H8" s="111"/>
    </row>
    <row r="9" spans="1:8">
      <c r="A9" s="111"/>
      <c r="B9" s="111"/>
      <c r="C9" s="111"/>
      <c r="D9" s="111"/>
      <c r="E9" s="111"/>
      <c r="F9" s="111"/>
      <c r="G9" s="111"/>
      <c r="H9" s="111"/>
    </row>
    <row r="10" spans="1:8">
      <c r="A10" s="113"/>
      <c r="B10" s="115"/>
      <c r="C10" s="113"/>
      <c r="D10" s="113"/>
      <c r="E10" s="113"/>
      <c r="F10" s="113"/>
      <c r="G10" s="113"/>
      <c r="H10" s="113"/>
    </row>
    <row r="11" spans="1:8">
      <c r="A11" s="111"/>
      <c r="B11" s="114"/>
      <c r="C11" s="114"/>
      <c r="D11" s="114"/>
      <c r="E11" s="114"/>
      <c r="F11" s="114"/>
      <c r="G11" s="114"/>
      <c r="H11" s="114"/>
    </row>
    <row r="12" spans="1:8">
      <c r="A12" s="111"/>
      <c r="B12" s="111"/>
      <c r="C12" s="111"/>
      <c r="D12" s="111"/>
      <c r="E12" s="111"/>
      <c r="F12" s="111"/>
      <c r="G12" s="111"/>
      <c r="H12" s="111"/>
    </row>
    <row r="13" spans="1:8">
      <c r="A13" s="111"/>
      <c r="B13" s="111"/>
      <c r="C13" s="111"/>
      <c r="D13" s="111"/>
      <c r="E13" s="111"/>
      <c r="F13" s="111"/>
      <c r="G13" s="111"/>
      <c r="H13" s="111"/>
    </row>
    <row r="14" spans="1:8">
      <c r="A14" s="111"/>
      <c r="B14" s="111"/>
      <c r="C14" s="111"/>
      <c r="D14" s="111"/>
      <c r="E14" s="111"/>
      <c r="F14" s="111"/>
      <c r="G14" s="111"/>
      <c r="H14" s="111"/>
    </row>
    <row r="15" spans="1:8">
      <c r="A15" s="111"/>
      <c r="B15" s="111"/>
      <c r="C15" s="111"/>
      <c r="D15" s="111"/>
      <c r="E15" s="111"/>
      <c r="F15" s="111"/>
      <c r="G15" s="111"/>
      <c r="H15" s="111"/>
    </row>
    <row r="16" spans="1:8">
      <c r="A16" s="111"/>
      <c r="B16" s="111"/>
      <c r="C16" s="111"/>
      <c r="D16" s="111"/>
      <c r="E16" s="111"/>
      <c r="F16" s="111"/>
      <c r="G16" s="111"/>
      <c r="H16" s="111"/>
    </row>
    <row r="17" spans="1:8">
      <c r="A17" s="111"/>
      <c r="B17" s="111"/>
      <c r="C17" s="111"/>
      <c r="D17" s="111"/>
      <c r="E17" s="111"/>
      <c r="F17" s="111"/>
      <c r="G17" s="111"/>
      <c r="H17" s="111"/>
    </row>
    <row r="18" spans="1:8">
      <c r="A18" s="111"/>
      <c r="B18" s="111"/>
      <c r="C18" s="111"/>
      <c r="D18" s="111"/>
      <c r="E18" s="111"/>
      <c r="F18" s="111"/>
      <c r="G18" s="111"/>
      <c r="H18" s="111"/>
    </row>
    <row r="19" spans="1:8">
      <c r="A19" s="111"/>
      <c r="B19" s="111"/>
      <c r="C19" s="111"/>
      <c r="D19" s="111"/>
      <c r="E19" s="111"/>
      <c r="F19" s="111"/>
      <c r="G19" s="111"/>
      <c r="H19" s="111"/>
    </row>
    <row r="20" spans="1:8">
      <c r="A20" s="111"/>
      <c r="B20" s="111"/>
      <c r="C20" s="111"/>
      <c r="D20" s="111"/>
      <c r="E20" s="111"/>
      <c r="F20" s="111"/>
      <c r="G20" s="111"/>
      <c r="H20" s="111"/>
    </row>
    <row r="21" spans="1:8" ht="51" customHeight="1">
      <c r="A21" s="489" t="s">
        <v>346</v>
      </c>
      <c r="B21" s="489"/>
      <c r="C21" s="489"/>
      <c r="D21" s="489"/>
      <c r="E21" s="489"/>
      <c r="F21" s="489"/>
      <c r="G21" s="489"/>
      <c r="H21" s="489"/>
    </row>
    <row r="22" spans="1:8" ht="18" customHeight="1">
      <c r="A22" s="111"/>
      <c r="B22" s="111"/>
      <c r="C22" s="111"/>
      <c r="D22" s="111"/>
      <c r="E22" s="111"/>
      <c r="F22" s="111"/>
      <c r="G22" s="111"/>
      <c r="H22" s="111"/>
    </row>
    <row r="23" spans="1:8" ht="18.75" customHeight="1">
      <c r="A23" s="111"/>
      <c r="B23" s="111"/>
      <c r="C23" s="111"/>
      <c r="D23" s="111"/>
      <c r="E23" s="111"/>
      <c r="F23" s="111"/>
      <c r="G23" s="111"/>
      <c r="H23" s="111"/>
    </row>
    <row r="24" spans="1:8">
      <c r="A24" s="113"/>
      <c r="B24" s="111"/>
      <c r="C24" s="111"/>
      <c r="D24" s="111"/>
      <c r="E24" s="111"/>
      <c r="F24" s="111"/>
      <c r="G24" s="111"/>
      <c r="H24" s="111"/>
    </row>
    <row r="25" spans="1:8">
      <c r="A25" s="111"/>
      <c r="B25" s="111"/>
      <c r="C25" s="111"/>
      <c r="D25" s="111"/>
      <c r="E25" s="111"/>
      <c r="F25" s="111"/>
      <c r="G25" s="111"/>
      <c r="H25" s="111"/>
    </row>
    <row r="26" spans="1:8">
      <c r="A26" s="111"/>
      <c r="B26" s="111"/>
      <c r="C26" s="111"/>
      <c r="D26" s="111"/>
      <c r="E26" s="111"/>
      <c r="F26" s="111"/>
      <c r="G26" s="111"/>
      <c r="H26" s="111"/>
    </row>
    <row r="27" spans="1:8" ht="24" customHeight="1">
      <c r="A27" s="112"/>
      <c r="B27" s="111"/>
      <c r="C27" s="111"/>
      <c r="D27" s="111"/>
      <c r="E27" s="111"/>
      <c r="F27" s="111"/>
      <c r="G27" s="111"/>
      <c r="H27" s="111"/>
    </row>
    <row r="28" spans="1:8">
      <c r="A28" s="111"/>
      <c r="B28" s="111"/>
      <c r="C28" s="111"/>
      <c r="D28" s="111"/>
      <c r="E28" s="111"/>
      <c r="F28" s="111"/>
      <c r="G28" s="111"/>
      <c r="H28" s="111"/>
    </row>
    <row r="29" spans="1:8">
      <c r="A29" s="111"/>
      <c r="B29" s="111"/>
      <c r="C29" s="111"/>
      <c r="D29" s="111"/>
      <c r="E29" s="111"/>
      <c r="F29" s="111"/>
      <c r="G29" s="111"/>
      <c r="H29" s="111"/>
    </row>
    <row r="30" spans="1:8">
      <c r="A30" s="111"/>
      <c r="B30" s="111"/>
      <c r="C30" s="111"/>
      <c r="D30" s="111"/>
      <c r="E30" s="111"/>
      <c r="F30" s="111"/>
      <c r="G30" s="111"/>
      <c r="H30" s="111"/>
    </row>
    <row r="31" spans="1:8">
      <c r="A31" s="111"/>
      <c r="B31" s="111"/>
      <c r="C31" s="111"/>
      <c r="D31" s="111"/>
      <c r="E31" s="111"/>
      <c r="F31" s="111"/>
      <c r="G31" s="111"/>
      <c r="H31" s="111"/>
    </row>
    <row r="32" spans="1:8">
      <c r="A32" s="111"/>
      <c r="B32" s="111"/>
      <c r="C32" s="111"/>
      <c r="D32" s="111"/>
      <c r="E32" s="111"/>
      <c r="F32" s="111"/>
      <c r="G32" s="111"/>
      <c r="H32" s="111"/>
    </row>
    <row r="33" spans="1:8">
      <c r="A33" s="111"/>
      <c r="B33" s="111"/>
      <c r="C33" s="111"/>
      <c r="D33" s="111"/>
      <c r="E33" s="111"/>
      <c r="F33" s="111"/>
      <c r="G33" s="111"/>
      <c r="H33" s="111"/>
    </row>
    <row r="34" spans="1:8">
      <c r="A34" s="111"/>
      <c r="B34" s="111"/>
      <c r="C34" s="111"/>
      <c r="D34" s="111"/>
      <c r="E34" s="111"/>
      <c r="F34" s="111"/>
      <c r="G34" s="111"/>
      <c r="H34" s="111"/>
    </row>
    <row r="35" spans="1:8">
      <c r="A35" s="111"/>
      <c r="B35" s="111"/>
      <c r="C35" s="111"/>
      <c r="D35" s="111"/>
      <c r="E35" s="111"/>
      <c r="F35" s="111"/>
      <c r="G35" s="111"/>
      <c r="H35" s="111"/>
    </row>
    <row r="36" spans="1:8">
      <c r="A36" s="111"/>
      <c r="B36" s="111"/>
      <c r="C36" s="111"/>
      <c r="D36" s="111"/>
      <c r="E36" s="111"/>
      <c r="F36" s="111"/>
      <c r="G36" s="111"/>
      <c r="H36" s="111"/>
    </row>
    <row r="37" spans="1:8" ht="122.25" customHeight="1">
      <c r="A37" s="111"/>
      <c r="B37" s="111"/>
      <c r="C37" s="111"/>
      <c r="D37" s="111"/>
      <c r="E37" s="111"/>
      <c r="F37" s="111"/>
      <c r="G37" s="111"/>
      <c r="H37" s="111"/>
    </row>
    <row r="38" spans="1:8" ht="30.75" customHeight="1">
      <c r="A38" s="111"/>
      <c r="B38" s="111"/>
      <c r="C38" s="111"/>
      <c r="D38" s="111"/>
      <c r="E38" s="111"/>
      <c r="F38" s="111"/>
      <c r="G38" s="111"/>
      <c r="H38" s="111"/>
    </row>
    <row r="39" spans="1:8" ht="24.75" customHeight="1">
      <c r="A39" s="489" t="s">
        <v>140</v>
      </c>
      <c r="B39" s="489"/>
      <c r="C39" s="489"/>
      <c r="D39" s="489"/>
      <c r="E39" s="489"/>
      <c r="F39" s="489"/>
      <c r="G39" s="489"/>
      <c r="H39" s="489"/>
    </row>
  </sheetData>
  <mergeCells count="2">
    <mergeCell ref="A21:H21"/>
    <mergeCell ref="A39:H39"/>
  </mergeCells>
  <hyperlinks>
    <hyperlink ref="A39" r:id="rId1"/>
    <hyperlink ref="A21" r:id="rId2" display="http://statistik.arbeitsagentur.de/Statischer-Content/Grundlagen/Glossare/Generische-Publikationen/AST-Glossar.pdf"/>
    <hyperlink ref="A21:H21" r:id="rId3" display="https://statistik.arbeitsagentur.de/Statischer-Content/Grundlagen/Glossare/Generische-Publikationen/BST-Glossar-Gesamtglossar.pdf"/>
  </hyperlinks>
  <pageMargins left="0.7" right="0.7" top="0.78740157499999996" bottom="0.78740157499999996" header="0.3" footer="0.3"/>
  <pageSetup paperSize="9" orientation="portrait" verticalDpi="0" r:id="rId4"/>
  <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H97"/>
  <sheetViews>
    <sheetView showGridLines="0" zoomScaleNormal="100" workbookViewId="0"/>
  </sheetViews>
  <sheetFormatPr baseColWidth="10" defaultRowHeight="15"/>
  <cols>
    <col min="1" max="6" width="11" style="292"/>
    <col min="7" max="7" width="11" style="292" customWidth="1"/>
    <col min="8" max="262" width="11" style="292"/>
    <col min="263" max="263" width="11" style="292" customWidth="1"/>
    <col min="264" max="518" width="11" style="292"/>
    <col min="519" max="519" width="11" style="292" customWidth="1"/>
    <col min="520" max="774" width="11" style="292"/>
    <col min="775" max="775" width="11" style="292" customWidth="1"/>
    <col min="776" max="1030" width="11" style="292"/>
    <col min="1031" max="1031" width="11" style="292" customWidth="1"/>
    <col min="1032" max="1286" width="11" style="292"/>
    <col min="1287" max="1287" width="11" style="292" customWidth="1"/>
    <col min="1288" max="1542" width="11" style="292"/>
    <col min="1543" max="1543" width="11" style="292" customWidth="1"/>
    <col min="1544" max="1798" width="11" style="292"/>
    <col min="1799" max="1799" width="11" style="292" customWidth="1"/>
    <col min="1800" max="2054" width="11" style="292"/>
    <col min="2055" max="2055" width="11" style="292" customWidth="1"/>
    <col min="2056" max="2310" width="11" style="292"/>
    <col min="2311" max="2311" width="11" style="292" customWidth="1"/>
    <col min="2312" max="2566" width="11" style="292"/>
    <col min="2567" max="2567" width="11" style="292" customWidth="1"/>
    <col min="2568" max="2822" width="11" style="292"/>
    <col min="2823" max="2823" width="11" style="292" customWidth="1"/>
    <col min="2824" max="3078" width="11" style="292"/>
    <col min="3079" max="3079" width="11" style="292" customWidth="1"/>
    <col min="3080" max="3334" width="11" style="292"/>
    <col min="3335" max="3335" width="11" style="292" customWidth="1"/>
    <col min="3336" max="3590" width="11" style="292"/>
    <col min="3591" max="3591" width="11" style="292" customWidth="1"/>
    <col min="3592" max="3846" width="11" style="292"/>
    <col min="3847" max="3847" width="11" style="292" customWidth="1"/>
    <col min="3848" max="4102" width="11" style="292"/>
    <col min="4103" max="4103" width="11" style="292" customWidth="1"/>
    <col min="4104" max="4358" width="11" style="292"/>
    <col min="4359" max="4359" width="11" style="292" customWidth="1"/>
    <col min="4360" max="4614" width="11" style="292"/>
    <col min="4615" max="4615" width="11" style="292" customWidth="1"/>
    <col min="4616" max="4870" width="11" style="292"/>
    <col min="4871" max="4871" width="11" style="292" customWidth="1"/>
    <col min="4872" max="5126" width="11" style="292"/>
    <col min="5127" max="5127" width="11" style="292" customWidth="1"/>
    <col min="5128" max="5382" width="11" style="292"/>
    <col min="5383" max="5383" width="11" style="292" customWidth="1"/>
    <col min="5384" max="5638" width="11" style="292"/>
    <col min="5639" max="5639" width="11" style="292" customWidth="1"/>
    <col min="5640" max="5894" width="11" style="292"/>
    <col min="5895" max="5895" width="11" style="292" customWidth="1"/>
    <col min="5896" max="6150" width="11" style="292"/>
    <col min="6151" max="6151" width="11" style="292" customWidth="1"/>
    <col min="6152" max="6406" width="11" style="292"/>
    <col min="6407" max="6407" width="11" style="292" customWidth="1"/>
    <col min="6408" max="6662" width="11" style="292"/>
    <col min="6663" max="6663" width="11" style="292" customWidth="1"/>
    <col min="6664" max="6918" width="11" style="292"/>
    <col min="6919" max="6919" width="11" style="292" customWidth="1"/>
    <col min="6920" max="7174" width="11" style="292"/>
    <col min="7175" max="7175" width="11" style="292" customWidth="1"/>
    <col min="7176" max="7430" width="11" style="292"/>
    <col min="7431" max="7431" width="11" style="292" customWidth="1"/>
    <col min="7432" max="7686" width="11" style="292"/>
    <col min="7687" max="7687" width="11" style="292" customWidth="1"/>
    <col min="7688" max="7942" width="11" style="292"/>
    <col min="7943" max="7943" width="11" style="292" customWidth="1"/>
    <col min="7944" max="8198" width="11" style="292"/>
    <col min="8199" max="8199" width="11" style="292" customWidth="1"/>
    <col min="8200" max="8454" width="11" style="292"/>
    <col min="8455" max="8455" width="11" style="292" customWidth="1"/>
    <col min="8456" max="8710" width="11" style="292"/>
    <col min="8711" max="8711" width="11" style="292" customWidth="1"/>
    <col min="8712" max="8966" width="11" style="292"/>
    <col min="8967" max="8967" width="11" style="292" customWidth="1"/>
    <col min="8968" max="9222" width="11" style="292"/>
    <col min="9223" max="9223" width="11" style="292" customWidth="1"/>
    <col min="9224" max="9478" width="11" style="292"/>
    <col min="9479" max="9479" width="11" style="292" customWidth="1"/>
    <col min="9480" max="9734" width="11" style="292"/>
    <col min="9735" max="9735" width="11" style="292" customWidth="1"/>
    <col min="9736" max="9990" width="11" style="292"/>
    <col min="9991" max="9991" width="11" style="292" customWidth="1"/>
    <col min="9992" max="10246" width="11" style="292"/>
    <col min="10247" max="10247" width="11" style="292" customWidth="1"/>
    <col min="10248" max="10502" width="11" style="292"/>
    <col min="10503" max="10503" width="11" style="292" customWidth="1"/>
    <col min="10504" max="10758" width="11" style="292"/>
    <col min="10759" max="10759" width="11" style="292" customWidth="1"/>
    <col min="10760" max="11014" width="11" style="292"/>
    <col min="11015" max="11015" width="11" style="292" customWidth="1"/>
    <col min="11016" max="11270" width="11" style="292"/>
    <col min="11271" max="11271" width="11" style="292" customWidth="1"/>
    <col min="11272" max="11526" width="11" style="292"/>
    <col min="11527" max="11527" width="11" style="292" customWidth="1"/>
    <col min="11528" max="11782" width="11" style="292"/>
    <col min="11783" max="11783" width="11" style="292" customWidth="1"/>
    <col min="11784" max="12038" width="11" style="292"/>
    <col min="12039" max="12039" width="11" style="292" customWidth="1"/>
    <col min="12040" max="12294" width="11" style="292"/>
    <col min="12295" max="12295" width="11" style="292" customWidth="1"/>
    <col min="12296" max="12550" width="11" style="292"/>
    <col min="12551" max="12551" width="11" style="292" customWidth="1"/>
    <col min="12552" max="12806" width="11" style="292"/>
    <col min="12807" max="12807" width="11" style="292" customWidth="1"/>
    <col min="12808" max="13062" width="11" style="292"/>
    <col min="13063" max="13063" width="11" style="292" customWidth="1"/>
    <col min="13064" max="13318" width="11" style="292"/>
    <col min="13319" max="13319" width="11" style="292" customWidth="1"/>
    <col min="13320" max="13574" width="11" style="292"/>
    <col min="13575" max="13575" width="11" style="292" customWidth="1"/>
    <col min="13576" max="13830" width="11" style="292"/>
    <col min="13831" max="13831" width="11" style="292" customWidth="1"/>
    <col min="13832" max="14086" width="11" style="292"/>
    <col min="14087" max="14087" width="11" style="292" customWidth="1"/>
    <col min="14088" max="14342" width="11" style="292"/>
    <col min="14343" max="14343" width="11" style="292" customWidth="1"/>
    <col min="14344" max="14598" width="11" style="292"/>
    <col min="14599" max="14599" width="11" style="292" customWidth="1"/>
    <col min="14600" max="14854" width="11" style="292"/>
    <col min="14855" max="14855" width="11" style="292" customWidth="1"/>
    <col min="14856" max="15110" width="11" style="292"/>
    <col min="15111" max="15111" width="11" style="292" customWidth="1"/>
    <col min="15112" max="15366" width="11" style="292"/>
    <col min="15367" max="15367" width="11" style="292" customWidth="1"/>
    <col min="15368" max="15622" width="11" style="292"/>
    <col min="15623" max="15623" width="11" style="292" customWidth="1"/>
    <col min="15624" max="15878" width="11" style="292"/>
    <col min="15879" max="15879" width="11" style="292" customWidth="1"/>
    <col min="15880" max="16134" width="11" style="292"/>
    <col min="16135" max="16135" width="11" style="292" customWidth="1"/>
    <col min="16136" max="16384" width="11" style="292"/>
  </cols>
  <sheetData>
    <row r="1" spans="1:8" ht="37.5" customHeight="1">
      <c r="A1" s="108"/>
      <c r="B1" s="108"/>
      <c r="C1" s="109"/>
      <c r="D1" s="109"/>
      <c r="E1" s="109"/>
      <c r="F1" s="109"/>
      <c r="G1" s="291" t="s">
        <v>115</v>
      </c>
      <c r="H1" s="108"/>
    </row>
    <row r="2" spans="1:8" s="297" customFormat="1" ht="13.5" customHeight="1">
      <c r="A2" s="293"/>
      <c r="B2" s="293"/>
      <c r="C2" s="294"/>
      <c r="D2" s="295"/>
      <c r="E2" s="295"/>
      <c r="F2" s="295"/>
      <c r="G2" s="296" t="s">
        <v>352</v>
      </c>
      <c r="H2" s="295"/>
    </row>
    <row r="3" spans="1:8" s="297" customFormat="1" ht="13.5" customHeight="1">
      <c r="A3" s="298"/>
      <c r="B3" s="298"/>
      <c r="C3" s="294"/>
      <c r="D3" s="295"/>
      <c r="E3" s="295"/>
      <c r="F3" s="295"/>
      <c r="G3" s="299"/>
      <c r="H3" s="295"/>
    </row>
    <row r="4" spans="1:8" ht="15.75" customHeight="1">
      <c r="A4" s="107" t="s">
        <v>139</v>
      </c>
      <c r="B4" s="106"/>
      <c r="C4" s="105"/>
      <c r="D4" s="104"/>
      <c r="E4" s="104"/>
      <c r="F4" s="104"/>
      <c r="G4" s="104"/>
      <c r="H4" s="104"/>
    </row>
    <row r="5" spans="1:8" s="297" customFormat="1" ht="13.5" customHeight="1">
      <c r="A5" s="103"/>
      <c r="B5" s="103"/>
      <c r="C5" s="300"/>
      <c r="D5" s="301"/>
      <c r="E5" s="301"/>
      <c r="F5" s="301"/>
      <c r="G5" s="301"/>
      <c r="H5" s="301"/>
    </row>
    <row r="6" spans="1:8" ht="12" customHeight="1">
      <c r="A6" s="490" t="s">
        <v>138</v>
      </c>
      <c r="B6" s="490"/>
      <c r="C6" s="490"/>
      <c r="D6" s="490"/>
      <c r="E6" s="490"/>
      <c r="F6" s="490"/>
      <c r="G6" s="490"/>
      <c r="H6" s="302"/>
    </row>
    <row r="7" spans="1:8" ht="12" customHeight="1">
      <c r="A7" s="490"/>
      <c r="B7" s="490"/>
      <c r="C7" s="490"/>
      <c r="D7" s="490"/>
      <c r="E7" s="490"/>
      <c r="F7" s="490"/>
      <c r="G7" s="490"/>
      <c r="H7" s="302"/>
    </row>
    <row r="8" spans="1:8" ht="12" customHeight="1">
      <c r="A8" s="490"/>
      <c r="B8" s="490"/>
      <c r="C8" s="490"/>
      <c r="D8" s="490"/>
      <c r="E8" s="490"/>
      <c r="F8" s="490"/>
      <c r="G8" s="490"/>
      <c r="H8" s="302"/>
    </row>
    <row r="9" spans="1:8" ht="12" customHeight="1">
      <c r="A9" s="490"/>
      <c r="B9" s="490"/>
      <c r="C9" s="490"/>
      <c r="D9" s="490"/>
      <c r="E9" s="490"/>
      <c r="F9" s="490"/>
      <c r="G9" s="490"/>
      <c r="H9" s="302"/>
    </row>
    <row r="10" spans="1:8" ht="12" customHeight="1">
      <c r="A10" s="490"/>
      <c r="B10" s="490"/>
      <c r="C10" s="490"/>
      <c r="D10" s="490"/>
      <c r="E10" s="490"/>
      <c r="F10" s="490"/>
      <c r="G10" s="490"/>
      <c r="H10" s="302"/>
    </row>
    <row r="11" spans="1:8" ht="12" customHeight="1">
      <c r="A11" s="490"/>
      <c r="B11" s="490"/>
      <c r="C11" s="490"/>
      <c r="D11" s="490"/>
      <c r="E11" s="490"/>
      <c r="F11" s="490"/>
      <c r="G11" s="490"/>
      <c r="H11" s="302"/>
    </row>
    <row r="12" spans="1:8" ht="12" customHeight="1">
      <c r="A12" s="490" t="s">
        <v>137</v>
      </c>
      <c r="B12" s="490"/>
      <c r="C12" s="490"/>
      <c r="D12" s="490"/>
      <c r="E12" s="490"/>
      <c r="F12" s="490"/>
      <c r="G12" s="490"/>
      <c r="H12" s="302"/>
    </row>
    <row r="13" spans="1:8" ht="12" customHeight="1">
      <c r="A13" s="490"/>
      <c r="B13" s="490"/>
      <c r="C13" s="490"/>
      <c r="D13" s="490"/>
      <c r="E13" s="490"/>
      <c r="F13" s="490"/>
      <c r="G13" s="490"/>
      <c r="H13" s="302"/>
    </row>
    <row r="14" spans="1:8" ht="12" customHeight="1">
      <c r="A14" s="490"/>
      <c r="B14" s="490"/>
      <c r="C14" s="490"/>
      <c r="D14" s="490"/>
      <c r="E14" s="490"/>
      <c r="F14" s="490"/>
      <c r="G14" s="490"/>
      <c r="H14" s="302"/>
    </row>
    <row r="15" spans="1:8" ht="12" customHeight="1">
      <c r="A15" s="490"/>
      <c r="B15" s="490"/>
      <c r="C15" s="490"/>
      <c r="D15" s="490"/>
      <c r="E15" s="490"/>
      <c r="F15" s="490"/>
      <c r="G15" s="490"/>
      <c r="H15" s="302"/>
    </row>
    <row r="16" spans="1:8" ht="12" customHeight="1">
      <c r="A16" s="490"/>
      <c r="B16" s="490"/>
      <c r="C16" s="490"/>
      <c r="D16" s="490"/>
      <c r="E16" s="490"/>
      <c r="F16" s="490"/>
      <c r="G16" s="490"/>
      <c r="H16" s="302"/>
    </row>
    <row r="17" spans="1:8" ht="12" customHeight="1">
      <c r="A17" s="490"/>
      <c r="B17" s="490"/>
      <c r="C17" s="490"/>
      <c r="D17" s="490"/>
      <c r="E17" s="490"/>
      <c r="F17" s="490"/>
      <c r="G17" s="490"/>
      <c r="H17" s="302"/>
    </row>
    <row r="18" spans="1:8" ht="12" customHeight="1">
      <c r="A18" s="490"/>
      <c r="B18" s="490"/>
      <c r="C18" s="490"/>
      <c r="D18" s="490"/>
      <c r="E18" s="490"/>
      <c r="F18" s="490"/>
      <c r="G18" s="490"/>
      <c r="H18" s="302"/>
    </row>
    <row r="19" spans="1:8" ht="12" customHeight="1">
      <c r="A19" s="490"/>
      <c r="B19" s="490"/>
      <c r="C19" s="490"/>
      <c r="D19" s="490"/>
      <c r="E19" s="490"/>
      <c r="F19" s="490"/>
      <c r="G19" s="490"/>
      <c r="H19" s="302"/>
    </row>
    <row r="20" spans="1:8" ht="12" customHeight="1">
      <c r="A20" s="490"/>
      <c r="B20" s="490"/>
      <c r="C20" s="490"/>
      <c r="D20" s="490"/>
      <c r="E20" s="490"/>
      <c r="F20" s="490"/>
      <c r="G20" s="490"/>
      <c r="H20" s="302"/>
    </row>
    <row r="21" spans="1:8" ht="12" customHeight="1">
      <c r="A21" s="490" t="s">
        <v>136</v>
      </c>
      <c r="B21" s="490"/>
      <c r="C21" s="490"/>
      <c r="D21" s="490"/>
      <c r="E21" s="490"/>
      <c r="F21" s="490"/>
      <c r="G21" s="490"/>
      <c r="H21" s="303"/>
    </row>
    <row r="22" spans="1:8" ht="12" customHeight="1">
      <c r="A22" s="490"/>
      <c r="B22" s="490"/>
      <c r="C22" s="490"/>
      <c r="D22" s="490"/>
      <c r="E22" s="490"/>
      <c r="F22" s="490"/>
      <c r="G22" s="490"/>
      <c r="H22" s="303"/>
    </row>
    <row r="23" spans="1:8" ht="12" customHeight="1">
      <c r="A23" s="490"/>
      <c r="B23" s="490"/>
      <c r="C23" s="490"/>
      <c r="D23" s="490"/>
      <c r="E23" s="490"/>
      <c r="F23" s="490"/>
      <c r="G23" s="490"/>
      <c r="H23" s="303"/>
    </row>
    <row r="24" spans="1:8" ht="12" customHeight="1">
      <c r="A24" s="490"/>
      <c r="B24" s="490"/>
      <c r="C24" s="490"/>
      <c r="D24" s="490"/>
      <c r="E24" s="490"/>
      <c r="F24" s="490"/>
      <c r="G24" s="490"/>
      <c r="H24" s="303"/>
    </row>
    <row r="25" spans="1:8" ht="12" customHeight="1">
      <c r="A25" s="490"/>
      <c r="B25" s="490"/>
      <c r="C25" s="490"/>
      <c r="D25" s="490"/>
      <c r="E25" s="490"/>
      <c r="F25" s="490"/>
      <c r="G25" s="490"/>
      <c r="H25" s="303"/>
    </row>
    <row r="26" spans="1:8" ht="12" customHeight="1">
      <c r="A26" s="490"/>
      <c r="B26" s="490"/>
      <c r="C26" s="490"/>
      <c r="D26" s="490"/>
      <c r="E26" s="490"/>
      <c r="F26" s="490"/>
      <c r="G26" s="490"/>
      <c r="H26" s="303"/>
    </row>
    <row r="27" spans="1:8" ht="12" customHeight="1">
      <c r="A27" s="490"/>
      <c r="B27" s="490"/>
      <c r="C27" s="490"/>
      <c r="D27" s="490"/>
      <c r="E27" s="490"/>
      <c r="F27" s="490"/>
      <c r="G27" s="490"/>
      <c r="H27" s="303"/>
    </row>
    <row r="28" spans="1:8" ht="12" customHeight="1">
      <c r="A28" s="490"/>
      <c r="B28" s="490"/>
      <c r="C28" s="490"/>
      <c r="D28" s="490"/>
      <c r="E28" s="490"/>
      <c r="F28" s="490"/>
      <c r="G28" s="490"/>
      <c r="H28" s="303"/>
    </row>
    <row r="29" spans="1:8" ht="12" customHeight="1">
      <c r="A29" s="490"/>
      <c r="B29" s="490"/>
      <c r="C29" s="490"/>
      <c r="D29" s="490"/>
      <c r="E29" s="490"/>
      <c r="F29" s="490"/>
      <c r="G29" s="490"/>
      <c r="H29" s="303"/>
    </row>
    <row r="30" spans="1:8" ht="12" customHeight="1">
      <c r="A30" s="490"/>
      <c r="B30" s="490"/>
      <c r="C30" s="490"/>
      <c r="D30" s="490"/>
      <c r="E30" s="490"/>
      <c r="F30" s="490"/>
      <c r="G30" s="490"/>
      <c r="H30" s="303"/>
    </row>
    <row r="31" spans="1:8" ht="12" customHeight="1">
      <c r="A31" s="490"/>
      <c r="B31" s="490"/>
      <c r="C31" s="490"/>
      <c r="D31" s="490"/>
      <c r="E31" s="490"/>
      <c r="F31" s="490"/>
      <c r="G31" s="490"/>
      <c r="H31" s="303"/>
    </row>
    <row r="32" spans="1:8" ht="12" customHeight="1">
      <c r="A32" s="490"/>
      <c r="B32" s="490"/>
      <c r="C32" s="490"/>
      <c r="D32" s="490"/>
      <c r="E32" s="490"/>
      <c r="F32" s="490"/>
      <c r="G32" s="490"/>
      <c r="H32" s="303"/>
    </row>
    <row r="33" spans="1:8" ht="12" customHeight="1">
      <c r="A33" s="490" t="s">
        <v>135</v>
      </c>
      <c r="B33" s="490"/>
      <c r="C33" s="490"/>
      <c r="D33" s="490"/>
      <c r="E33" s="490"/>
      <c r="F33" s="490"/>
      <c r="G33" s="490"/>
      <c r="H33" s="303"/>
    </row>
    <row r="34" spans="1:8" ht="12" customHeight="1">
      <c r="A34" s="490"/>
      <c r="B34" s="490"/>
      <c r="C34" s="490"/>
      <c r="D34" s="490"/>
      <c r="E34" s="490"/>
      <c r="F34" s="490"/>
      <c r="G34" s="490"/>
      <c r="H34" s="303"/>
    </row>
    <row r="35" spans="1:8" ht="12" customHeight="1">
      <c r="A35" s="490"/>
      <c r="B35" s="490"/>
      <c r="C35" s="490"/>
      <c r="D35" s="490"/>
      <c r="E35" s="490"/>
      <c r="F35" s="490"/>
      <c r="G35" s="490"/>
      <c r="H35" s="303"/>
    </row>
    <row r="36" spans="1:8" ht="12" customHeight="1">
      <c r="A36" s="490"/>
      <c r="B36" s="490"/>
      <c r="C36" s="490"/>
      <c r="D36" s="490"/>
      <c r="E36" s="490"/>
      <c r="F36" s="490"/>
      <c r="G36" s="490"/>
      <c r="H36" s="303"/>
    </row>
    <row r="37" spans="1:8" ht="12" customHeight="1">
      <c r="A37" s="490"/>
      <c r="B37" s="490"/>
      <c r="C37" s="490"/>
      <c r="D37" s="490"/>
      <c r="E37" s="490"/>
      <c r="F37" s="490"/>
      <c r="G37" s="490"/>
      <c r="H37" s="303"/>
    </row>
    <row r="38" spans="1:8" ht="12" customHeight="1">
      <c r="A38" s="490"/>
      <c r="B38" s="490"/>
      <c r="C38" s="490"/>
      <c r="D38" s="490"/>
      <c r="E38" s="490"/>
      <c r="F38" s="490"/>
      <c r="G38" s="490"/>
      <c r="H38" s="303"/>
    </row>
    <row r="39" spans="1:8" ht="12" customHeight="1">
      <c r="A39" s="490"/>
      <c r="B39" s="490"/>
      <c r="C39" s="490"/>
      <c r="D39" s="490"/>
      <c r="E39" s="490"/>
      <c r="F39" s="490"/>
      <c r="G39" s="490"/>
      <c r="H39" s="303"/>
    </row>
    <row r="40" spans="1:8" ht="12" customHeight="1">
      <c r="A40" s="490"/>
      <c r="B40" s="490"/>
      <c r="C40" s="490"/>
      <c r="D40" s="490"/>
      <c r="E40" s="490"/>
      <c r="F40" s="490"/>
      <c r="G40" s="490"/>
      <c r="H40" s="303"/>
    </row>
    <row r="41" spans="1:8" ht="12" customHeight="1">
      <c r="A41" s="490"/>
      <c r="B41" s="490"/>
      <c r="C41" s="490"/>
      <c r="D41" s="490"/>
      <c r="E41" s="490"/>
      <c r="F41" s="490"/>
      <c r="G41" s="490"/>
      <c r="H41" s="303"/>
    </row>
    <row r="42" spans="1:8" ht="12" customHeight="1">
      <c r="A42" s="490"/>
      <c r="B42" s="490"/>
      <c r="C42" s="490"/>
      <c r="D42" s="490"/>
      <c r="E42" s="490"/>
      <c r="F42" s="490"/>
      <c r="G42" s="490"/>
      <c r="H42" s="303"/>
    </row>
    <row r="43" spans="1:8" ht="12" customHeight="1">
      <c r="A43" s="490"/>
      <c r="B43" s="490"/>
      <c r="C43" s="490"/>
      <c r="D43" s="490"/>
      <c r="E43" s="490"/>
      <c r="F43" s="490"/>
      <c r="G43" s="490"/>
      <c r="H43" s="303"/>
    </row>
    <row r="44" spans="1:8" ht="12" customHeight="1">
      <c r="A44" s="490"/>
      <c r="B44" s="490"/>
      <c r="C44" s="490"/>
      <c r="D44" s="490"/>
      <c r="E44" s="490"/>
      <c r="F44" s="490"/>
      <c r="G44" s="490"/>
      <c r="H44" s="303"/>
    </row>
    <row r="45" spans="1:8" ht="12" customHeight="1">
      <c r="A45" s="490"/>
      <c r="B45" s="490"/>
      <c r="C45" s="490"/>
      <c r="D45" s="490"/>
      <c r="E45" s="490"/>
      <c r="F45" s="490"/>
      <c r="G45" s="490"/>
      <c r="H45" s="303"/>
    </row>
    <row r="46" spans="1:8" ht="12" customHeight="1">
      <c r="A46" s="490" t="s">
        <v>134</v>
      </c>
      <c r="B46" s="490"/>
      <c r="C46" s="490"/>
      <c r="D46" s="490"/>
      <c r="E46" s="490"/>
      <c r="F46" s="490"/>
      <c r="G46" s="490"/>
      <c r="H46" s="303"/>
    </row>
    <row r="47" spans="1:8" ht="12" customHeight="1">
      <c r="A47" s="490"/>
      <c r="B47" s="490"/>
      <c r="C47" s="490"/>
      <c r="D47" s="490"/>
      <c r="E47" s="490"/>
      <c r="F47" s="490"/>
      <c r="G47" s="490"/>
      <c r="H47" s="303"/>
    </row>
    <row r="48" spans="1:8" ht="12" customHeight="1">
      <c r="A48" s="490"/>
      <c r="B48" s="490"/>
      <c r="C48" s="490"/>
      <c r="D48" s="490"/>
      <c r="E48" s="490"/>
      <c r="F48" s="490"/>
      <c r="G48" s="490"/>
      <c r="H48" s="303"/>
    </row>
    <row r="49" spans="1:8" ht="12" customHeight="1">
      <c r="A49" s="490"/>
      <c r="B49" s="490"/>
      <c r="C49" s="490"/>
      <c r="D49" s="490"/>
      <c r="E49" s="490"/>
      <c r="F49" s="490"/>
      <c r="G49" s="490"/>
      <c r="H49" s="303"/>
    </row>
    <row r="50" spans="1:8" ht="12" customHeight="1">
      <c r="A50" s="490"/>
      <c r="B50" s="490"/>
      <c r="C50" s="490"/>
      <c r="D50" s="490"/>
      <c r="E50" s="490"/>
      <c r="F50" s="490"/>
      <c r="G50" s="490"/>
      <c r="H50" s="303"/>
    </row>
    <row r="51" spans="1:8" ht="12" customHeight="1">
      <c r="A51" s="490"/>
      <c r="B51" s="490"/>
      <c r="C51" s="490"/>
      <c r="D51" s="490"/>
      <c r="E51" s="490"/>
      <c r="F51" s="490"/>
      <c r="G51" s="490"/>
      <c r="H51" s="303"/>
    </row>
    <row r="52" spans="1:8" ht="12" customHeight="1">
      <c r="A52" s="490"/>
      <c r="B52" s="490"/>
      <c r="C52" s="490"/>
      <c r="D52" s="490"/>
      <c r="E52" s="490"/>
      <c r="F52" s="490"/>
      <c r="G52" s="490"/>
      <c r="H52" s="303"/>
    </row>
    <row r="53" spans="1:8" ht="12" customHeight="1">
      <c r="A53" s="490"/>
      <c r="B53" s="490"/>
      <c r="C53" s="490"/>
      <c r="D53" s="490"/>
      <c r="E53" s="490"/>
      <c r="F53" s="490"/>
      <c r="G53" s="490"/>
      <c r="H53" s="303"/>
    </row>
    <row r="54" spans="1:8" ht="12" customHeight="1">
      <c r="A54" s="490"/>
      <c r="B54" s="490"/>
      <c r="C54" s="490"/>
      <c r="D54" s="490"/>
      <c r="E54" s="490"/>
      <c r="F54" s="490"/>
      <c r="G54" s="490"/>
      <c r="H54" s="303"/>
    </row>
    <row r="55" spans="1:8" ht="12" customHeight="1">
      <c r="A55" s="490" t="s">
        <v>353</v>
      </c>
      <c r="B55" s="490"/>
      <c r="C55" s="490"/>
      <c r="D55" s="490"/>
      <c r="E55" s="490"/>
      <c r="F55" s="490"/>
      <c r="G55" s="490"/>
      <c r="H55" s="303"/>
    </row>
    <row r="56" spans="1:8" ht="12" customHeight="1">
      <c r="A56" s="490"/>
      <c r="B56" s="490"/>
      <c r="C56" s="490"/>
      <c r="D56" s="490"/>
      <c r="E56" s="490"/>
      <c r="F56" s="490"/>
      <c r="G56" s="490"/>
      <c r="H56" s="303"/>
    </row>
    <row r="57" spans="1:8" ht="12" customHeight="1">
      <c r="A57" s="490"/>
      <c r="B57" s="490"/>
      <c r="C57" s="490"/>
      <c r="D57" s="490"/>
      <c r="E57" s="490"/>
      <c r="F57" s="490"/>
      <c r="G57" s="490"/>
      <c r="H57" s="303"/>
    </row>
    <row r="58" spans="1:8" ht="12" customHeight="1">
      <c r="A58" s="490"/>
      <c r="B58" s="490"/>
      <c r="C58" s="490"/>
      <c r="D58" s="490"/>
      <c r="E58" s="490"/>
      <c r="F58" s="490"/>
      <c r="G58" s="490"/>
      <c r="H58" s="303"/>
    </row>
    <row r="59" spans="1:8" ht="12" customHeight="1">
      <c r="A59" s="490"/>
      <c r="B59" s="490"/>
      <c r="C59" s="490"/>
      <c r="D59" s="490"/>
      <c r="E59" s="490"/>
      <c r="F59" s="490"/>
      <c r="G59" s="490"/>
      <c r="H59" s="303"/>
    </row>
    <row r="60" spans="1:8" ht="12" customHeight="1">
      <c r="A60" s="490"/>
      <c r="B60" s="490"/>
      <c r="C60" s="490"/>
      <c r="D60" s="490"/>
      <c r="E60" s="490"/>
      <c r="F60" s="490"/>
      <c r="G60" s="490"/>
      <c r="H60" s="303"/>
    </row>
    <row r="61" spans="1:8" ht="12" customHeight="1">
      <c r="A61" s="490"/>
      <c r="B61" s="490"/>
      <c r="C61" s="490"/>
      <c r="D61" s="490"/>
      <c r="E61" s="490"/>
      <c r="F61" s="490"/>
      <c r="G61" s="490"/>
      <c r="H61" s="303"/>
    </row>
    <row r="62" spans="1:8" ht="12" customHeight="1">
      <c r="A62" s="490"/>
      <c r="B62" s="490"/>
      <c r="C62" s="490"/>
      <c r="D62" s="490"/>
      <c r="E62" s="490"/>
      <c r="F62" s="490"/>
      <c r="G62" s="490"/>
      <c r="H62" s="303"/>
    </row>
    <row r="63" spans="1:8" ht="12" customHeight="1">
      <c r="A63" s="490"/>
      <c r="B63" s="490"/>
      <c r="C63" s="490"/>
      <c r="D63" s="490"/>
      <c r="E63" s="490"/>
      <c r="F63" s="490"/>
      <c r="G63" s="490"/>
      <c r="H63" s="303"/>
    </row>
    <row r="64" spans="1:8" ht="12" customHeight="1">
      <c r="A64" s="490"/>
      <c r="B64" s="490"/>
      <c r="C64" s="490"/>
      <c r="D64" s="490"/>
      <c r="E64" s="490"/>
      <c r="F64" s="490"/>
      <c r="G64" s="490"/>
      <c r="H64" s="303"/>
    </row>
    <row r="65" spans="1:8" ht="12" customHeight="1">
      <c r="A65" s="490"/>
      <c r="B65" s="490"/>
      <c r="C65" s="490"/>
      <c r="D65" s="490"/>
      <c r="E65" s="490"/>
      <c r="F65" s="490"/>
      <c r="G65" s="490"/>
      <c r="H65" s="303"/>
    </row>
    <row r="66" spans="1:8" ht="12" customHeight="1">
      <c r="A66" s="490" t="s">
        <v>133</v>
      </c>
      <c r="B66" s="490"/>
      <c r="C66" s="490"/>
      <c r="D66" s="490"/>
      <c r="E66" s="490"/>
      <c r="F66" s="490"/>
      <c r="G66" s="490"/>
      <c r="H66" s="303"/>
    </row>
    <row r="67" spans="1:8" ht="12" customHeight="1">
      <c r="A67" s="490"/>
      <c r="B67" s="490"/>
      <c r="C67" s="490"/>
      <c r="D67" s="490"/>
      <c r="E67" s="490"/>
      <c r="F67" s="490"/>
      <c r="G67" s="490"/>
      <c r="H67" s="303"/>
    </row>
    <row r="68" spans="1:8" ht="12" customHeight="1">
      <c r="A68" s="490"/>
      <c r="B68" s="490"/>
      <c r="C68" s="490"/>
      <c r="D68" s="490"/>
      <c r="E68" s="490"/>
      <c r="F68" s="490"/>
      <c r="G68" s="490"/>
      <c r="H68" s="303"/>
    </row>
    <row r="69" spans="1:8" ht="12" customHeight="1">
      <c r="A69" s="490"/>
      <c r="B69" s="490"/>
      <c r="C69" s="490"/>
      <c r="D69" s="490"/>
      <c r="E69" s="490"/>
      <c r="F69" s="490"/>
      <c r="G69" s="490"/>
      <c r="H69" s="303"/>
    </row>
    <row r="70" spans="1:8" ht="12" customHeight="1">
      <c r="A70" s="490"/>
      <c r="B70" s="490"/>
      <c r="C70" s="490"/>
      <c r="D70" s="490"/>
      <c r="E70" s="490"/>
      <c r="F70" s="490"/>
      <c r="G70" s="490"/>
      <c r="H70" s="303"/>
    </row>
    <row r="71" spans="1:8" ht="12" customHeight="1">
      <c r="A71" s="490"/>
      <c r="B71" s="490"/>
      <c r="C71" s="490"/>
      <c r="D71" s="490"/>
      <c r="E71" s="490"/>
      <c r="F71" s="490"/>
      <c r="G71" s="490"/>
      <c r="H71" s="303"/>
    </row>
    <row r="72" spans="1:8" ht="12" customHeight="1">
      <c r="A72" s="490"/>
      <c r="B72" s="490"/>
      <c r="C72" s="490"/>
      <c r="D72" s="490"/>
      <c r="E72" s="490"/>
      <c r="F72" s="490"/>
      <c r="G72" s="490"/>
      <c r="H72" s="303"/>
    </row>
    <row r="73" spans="1:8" ht="12" customHeight="1">
      <c r="A73" s="490"/>
      <c r="B73" s="490"/>
      <c r="C73" s="490"/>
      <c r="D73" s="490"/>
      <c r="E73" s="490"/>
      <c r="F73" s="490"/>
      <c r="G73" s="490"/>
      <c r="H73" s="303"/>
    </row>
    <row r="74" spans="1:8" ht="12" customHeight="1">
      <c r="A74" s="490"/>
      <c r="B74" s="490"/>
      <c r="C74" s="490"/>
      <c r="D74" s="490"/>
      <c r="E74" s="490"/>
      <c r="F74" s="490"/>
      <c r="G74" s="490"/>
      <c r="H74" s="303"/>
    </row>
    <row r="75" spans="1:8" ht="12" customHeight="1">
      <c r="A75" s="490"/>
      <c r="B75" s="490"/>
      <c r="C75" s="490"/>
      <c r="D75" s="490"/>
      <c r="E75" s="490"/>
      <c r="F75" s="490"/>
      <c r="G75" s="490"/>
      <c r="H75" s="303"/>
    </row>
    <row r="76" spans="1:8" ht="12" customHeight="1">
      <c r="A76" s="490"/>
      <c r="B76" s="490"/>
      <c r="C76" s="490"/>
      <c r="D76" s="490"/>
      <c r="E76" s="490"/>
      <c r="F76" s="490"/>
      <c r="G76" s="490"/>
      <c r="H76" s="303"/>
    </row>
    <row r="77" spans="1:8" ht="12" customHeight="1">
      <c r="A77" s="490"/>
      <c r="B77" s="490"/>
      <c r="C77" s="490"/>
      <c r="D77" s="490"/>
      <c r="E77" s="490"/>
      <c r="F77" s="490"/>
      <c r="G77" s="490"/>
      <c r="H77" s="303"/>
    </row>
    <row r="78" spans="1:8" ht="12" customHeight="1">
      <c r="A78" s="490"/>
      <c r="B78" s="490"/>
      <c r="C78" s="490"/>
      <c r="D78" s="490"/>
      <c r="E78" s="490"/>
      <c r="F78" s="490"/>
      <c r="G78" s="490"/>
      <c r="H78" s="303"/>
    </row>
    <row r="79" spans="1:8" ht="12" customHeight="1">
      <c r="A79" s="490"/>
      <c r="B79" s="490"/>
      <c r="C79" s="490"/>
      <c r="D79" s="490"/>
      <c r="E79" s="490"/>
      <c r="F79" s="490"/>
      <c r="G79" s="490"/>
      <c r="H79" s="303"/>
    </row>
    <row r="80" spans="1:8" ht="12" customHeight="1">
      <c r="A80" s="490"/>
      <c r="B80" s="490"/>
      <c r="C80" s="490"/>
      <c r="D80" s="490"/>
      <c r="E80" s="490"/>
      <c r="F80" s="490"/>
      <c r="G80" s="490"/>
      <c r="H80" s="303"/>
    </row>
    <row r="81" spans="1:8" ht="12" customHeight="1">
      <c r="A81" s="490" t="s">
        <v>132</v>
      </c>
      <c r="B81" s="490"/>
      <c r="C81" s="490"/>
      <c r="D81" s="490"/>
      <c r="E81" s="490"/>
      <c r="F81" s="490"/>
      <c r="G81" s="490"/>
      <c r="H81" s="303"/>
    </row>
    <row r="82" spans="1:8" ht="12" customHeight="1">
      <c r="A82" s="490"/>
      <c r="B82" s="490"/>
      <c r="C82" s="490"/>
      <c r="D82" s="490"/>
      <c r="E82" s="490"/>
      <c r="F82" s="490"/>
      <c r="G82" s="490"/>
      <c r="H82" s="303"/>
    </row>
    <row r="83" spans="1:8" ht="12" customHeight="1">
      <c r="A83" s="490"/>
      <c r="B83" s="490"/>
      <c r="C83" s="490"/>
      <c r="D83" s="490"/>
      <c r="E83" s="490"/>
      <c r="F83" s="490"/>
      <c r="G83" s="490"/>
      <c r="H83" s="303"/>
    </row>
    <row r="84" spans="1:8" ht="12" customHeight="1">
      <c r="A84" s="490" t="s">
        <v>131</v>
      </c>
      <c r="B84" s="490"/>
      <c r="C84" s="490"/>
      <c r="D84" s="490"/>
      <c r="E84" s="490"/>
      <c r="F84" s="490"/>
      <c r="G84" s="490"/>
      <c r="H84" s="303"/>
    </row>
    <row r="85" spans="1:8" ht="12" customHeight="1">
      <c r="A85" s="490"/>
      <c r="B85" s="490"/>
      <c r="C85" s="490"/>
      <c r="D85" s="490"/>
      <c r="E85" s="490"/>
      <c r="F85" s="490"/>
      <c r="G85" s="490"/>
      <c r="H85" s="303"/>
    </row>
    <row r="86" spans="1:8" ht="12" customHeight="1">
      <c r="A86" s="490"/>
      <c r="B86" s="490"/>
      <c r="C86" s="490"/>
      <c r="D86" s="490"/>
      <c r="E86" s="490"/>
      <c r="F86" s="490"/>
      <c r="G86" s="490"/>
      <c r="H86" s="303"/>
    </row>
    <row r="87" spans="1:8" ht="12" customHeight="1">
      <c r="A87" s="490"/>
      <c r="B87" s="490"/>
      <c r="C87" s="490"/>
      <c r="D87" s="490"/>
      <c r="E87" s="490"/>
      <c r="F87" s="490"/>
      <c r="G87" s="490"/>
      <c r="H87" s="303"/>
    </row>
    <row r="88" spans="1:8" ht="12" customHeight="1">
      <c r="A88" s="490"/>
      <c r="B88" s="490"/>
      <c r="C88" s="490"/>
      <c r="D88" s="490"/>
      <c r="E88" s="490"/>
      <c r="F88" s="490"/>
      <c r="G88" s="490"/>
      <c r="H88" s="303"/>
    </row>
    <row r="89" spans="1:8" ht="12" customHeight="1">
      <c r="A89" s="490"/>
      <c r="B89" s="490"/>
      <c r="C89" s="490"/>
      <c r="D89" s="490"/>
      <c r="E89" s="490"/>
      <c r="F89" s="490"/>
      <c r="G89" s="490"/>
      <c r="H89" s="303"/>
    </row>
    <row r="90" spans="1:8" ht="12" customHeight="1">
      <c r="A90" s="490"/>
      <c r="B90" s="490"/>
      <c r="C90" s="490"/>
      <c r="D90" s="490"/>
      <c r="E90" s="490"/>
      <c r="F90" s="490"/>
      <c r="G90" s="490"/>
      <c r="H90" s="303"/>
    </row>
    <row r="91" spans="1:8" ht="12" customHeight="1">
      <c r="A91" s="490"/>
      <c r="B91" s="490"/>
      <c r="C91" s="490"/>
      <c r="D91" s="490"/>
      <c r="E91" s="490"/>
      <c r="F91" s="490"/>
      <c r="G91" s="490"/>
      <c r="H91" s="303"/>
    </row>
    <row r="92" spans="1:8" ht="12" customHeight="1">
      <c r="A92" s="490"/>
      <c r="B92" s="490"/>
      <c r="C92" s="490"/>
      <c r="D92" s="490"/>
      <c r="E92" s="490"/>
      <c r="F92" s="490"/>
      <c r="G92" s="490"/>
      <c r="H92" s="303"/>
    </row>
    <row r="93" spans="1:8" ht="12" customHeight="1">
      <c r="A93" s="491" t="s">
        <v>130</v>
      </c>
      <c r="B93" s="491"/>
      <c r="C93" s="491"/>
      <c r="D93" s="491"/>
      <c r="E93" s="491"/>
      <c r="F93" s="491"/>
      <c r="G93" s="491"/>
      <c r="H93" s="303"/>
    </row>
    <row r="94" spans="1:8" ht="12" customHeight="1">
      <c r="A94" s="491"/>
      <c r="B94" s="491"/>
      <c r="C94" s="491"/>
      <c r="D94" s="491"/>
      <c r="E94" s="491"/>
      <c r="F94" s="491"/>
      <c r="G94" s="491"/>
      <c r="H94" s="303"/>
    </row>
    <row r="95" spans="1:8" ht="12" customHeight="1">
      <c r="A95" s="492" t="s">
        <v>129</v>
      </c>
      <c r="B95" s="492"/>
      <c r="C95" s="492"/>
      <c r="D95" s="492"/>
      <c r="E95" s="492"/>
      <c r="F95" s="492"/>
      <c r="G95" s="492"/>
      <c r="H95" s="102"/>
    </row>
    <row r="96" spans="1:8" ht="12" customHeight="1">
      <c r="A96" s="492"/>
      <c r="B96" s="492"/>
      <c r="C96" s="492"/>
      <c r="D96" s="492"/>
      <c r="E96" s="492"/>
      <c r="F96" s="492"/>
      <c r="G96" s="492"/>
      <c r="H96" s="102"/>
    </row>
    <row r="97" spans="1:8" ht="12" customHeight="1">
      <c r="A97" s="302"/>
      <c r="B97" s="302"/>
      <c r="C97" s="302"/>
      <c r="D97" s="302"/>
      <c r="E97" s="302"/>
      <c r="F97" s="302"/>
      <c r="G97" s="302"/>
      <c r="H97" s="302"/>
    </row>
  </sheetData>
  <mergeCells count="11">
    <mergeCell ref="A55:G65"/>
    <mergeCell ref="A6:G11"/>
    <mergeCell ref="A12:G20"/>
    <mergeCell ref="A21:G32"/>
    <mergeCell ref="A33:G45"/>
    <mergeCell ref="A46:G54"/>
    <mergeCell ref="A66:G80"/>
    <mergeCell ref="A81:G83"/>
    <mergeCell ref="A84:G92"/>
    <mergeCell ref="A93:G94"/>
    <mergeCell ref="A95:G96"/>
  </mergeCells>
  <hyperlinks>
    <hyperlink ref="A95" r:id="rId1"/>
  </hyperlinks>
  <pageMargins left="0.70866141732283472" right="0.70866141732283472" top="0.78740157480314965" bottom="0.78740157480314965" header="0.31496062992125984" footer="0.31496062992125984"/>
  <pageSetup paperSize="9" fitToHeight="2" orientation="portrait" verticalDpi="0" r:id="rId2"/>
  <rowBreaks count="1" manualBreakCount="1">
    <brk id="54" max="16383" man="1"/>
  </rowBreaks>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pageSetUpPr fitToPage="1"/>
  </sheetPr>
  <dimension ref="A1:M60"/>
  <sheetViews>
    <sheetView showGridLines="0" zoomScaleNormal="100" workbookViewId="0"/>
  </sheetViews>
  <sheetFormatPr baseColWidth="10" defaultRowHeight="12.75"/>
  <cols>
    <col min="1" max="1" width="13.625" style="14" customWidth="1"/>
    <col min="2" max="2" width="12.125" style="14" customWidth="1"/>
    <col min="3" max="8" width="11.125" style="14" customWidth="1"/>
    <col min="9" max="9" width="4.125" style="14" customWidth="1"/>
    <col min="10" max="256" width="11" style="14"/>
    <col min="257" max="257" width="13.625" style="14" customWidth="1"/>
    <col min="258" max="258" width="12.125" style="14" customWidth="1"/>
    <col min="259" max="264" width="11.125" style="14" customWidth="1"/>
    <col min="265" max="265" width="4.125" style="14" customWidth="1"/>
    <col min="266" max="512" width="11" style="14"/>
    <col min="513" max="513" width="13.625" style="14" customWidth="1"/>
    <col min="514" max="514" width="12.125" style="14" customWidth="1"/>
    <col min="515" max="520" width="11.125" style="14" customWidth="1"/>
    <col min="521" max="521" width="4.125" style="14" customWidth="1"/>
    <col min="522" max="768" width="11" style="14"/>
    <col min="769" max="769" width="13.625" style="14" customWidth="1"/>
    <col min="770" max="770" width="12.125" style="14" customWidth="1"/>
    <col min="771" max="776" width="11.125" style="14" customWidth="1"/>
    <col min="777" max="777" width="4.125" style="14" customWidth="1"/>
    <col min="778" max="1024" width="11" style="14"/>
    <col min="1025" max="1025" width="13.625" style="14" customWidth="1"/>
    <col min="1026" max="1026" width="12.125" style="14" customWidth="1"/>
    <col min="1027" max="1032" width="11.125" style="14" customWidth="1"/>
    <col min="1033" max="1033" width="4.125" style="14" customWidth="1"/>
    <col min="1034" max="1280" width="11" style="14"/>
    <col min="1281" max="1281" width="13.625" style="14" customWidth="1"/>
    <col min="1282" max="1282" width="12.125" style="14" customWidth="1"/>
    <col min="1283" max="1288" width="11.125" style="14" customWidth="1"/>
    <col min="1289" max="1289" width="4.125" style="14" customWidth="1"/>
    <col min="1290" max="1536" width="11" style="14"/>
    <col min="1537" max="1537" width="13.625" style="14" customWidth="1"/>
    <col min="1538" max="1538" width="12.125" style="14" customWidth="1"/>
    <col min="1539" max="1544" width="11.125" style="14" customWidth="1"/>
    <col min="1545" max="1545" width="4.125" style="14" customWidth="1"/>
    <col min="1546" max="1792" width="11" style="14"/>
    <col min="1793" max="1793" width="13.625" style="14" customWidth="1"/>
    <col min="1794" max="1794" width="12.125" style="14" customWidth="1"/>
    <col min="1795" max="1800" width="11.125" style="14" customWidth="1"/>
    <col min="1801" max="1801" width="4.125" style="14" customWidth="1"/>
    <col min="1802" max="2048" width="11" style="14"/>
    <col min="2049" max="2049" width="13.625" style="14" customWidth="1"/>
    <col min="2050" max="2050" width="12.125" style="14" customWidth="1"/>
    <col min="2051" max="2056" width="11.125" style="14" customWidth="1"/>
    <col min="2057" max="2057" width="4.125" style="14" customWidth="1"/>
    <col min="2058" max="2304" width="11" style="14"/>
    <col min="2305" max="2305" width="13.625" style="14" customWidth="1"/>
    <col min="2306" max="2306" width="12.125" style="14" customWidth="1"/>
    <col min="2307" max="2312" width="11.125" style="14" customWidth="1"/>
    <col min="2313" max="2313" width="4.125" style="14" customWidth="1"/>
    <col min="2314" max="2560" width="11" style="14"/>
    <col min="2561" max="2561" width="13.625" style="14" customWidth="1"/>
    <col min="2562" max="2562" width="12.125" style="14" customWidth="1"/>
    <col min="2563" max="2568" width="11.125" style="14" customWidth="1"/>
    <col min="2569" max="2569" width="4.125" style="14" customWidth="1"/>
    <col min="2570" max="2816" width="11" style="14"/>
    <col min="2817" max="2817" width="13.625" style="14" customWidth="1"/>
    <col min="2818" max="2818" width="12.125" style="14" customWidth="1"/>
    <col min="2819" max="2824" width="11.125" style="14" customWidth="1"/>
    <col min="2825" max="2825" width="4.125" style="14" customWidth="1"/>
    <col min="2826" max="3072" width="11" style="14"/>
    <col min="3073" max="3073" width="13.625" style="14" customWidth="1"/>
    <col min="3074" max="3074" width="12.125" style="14" customWidth="1"/>
    <col min="3075" max="3080" width="11.125" style="14" customWidth="1"/>
    <col min="3081" max="3081" width="4.125" style="14" customWidth="1"/>
    <col min="3082" max="3328" width="11" style="14"/>
    <col min="3329" max="3329" width="13.625" style="14" customWidth="1"/>
    <col min="3330" max="3330" width="12.125" style="14" customWidth="1"/>
    <col min="3331" max="3336" width="11.125" style="14" customWidth="1"/>
    <col min="3337" max="3337" width="4.125" style="14" customWidth="1"/>
    <col min="3338" max="3584" width="11" style="14"/>
    <col min="3585" max="3585" width="13.625" style="14" customWidth="1"/>
    <col min="3586" max="3586" width="12.125" style="14" customWidth="1"/>
    <col min="3587" max="3592" width="11.125" style="14" customWidth="1"/>
    <col min="3593" max="3593" width="4.125" style="14" customWidth="1"/>
    <col min="3594" max="3840" width="11" style="14"/>
    <col min="3841" max="3841" width="13.625" style="14" customWidth="1"/>
    <col min="3842" max="3842" width="12.125" style="14" customWidth="1"/>
    <col min="3843" max="3848" width="11.125" style="14" customWidth="1"/>
    <col min="3849" max="3849" width="4.125" style="14" customWidth="1"/>
    <col min="3850" max="4096" width="11" style="14"/>
    <col min="4097" max="4097" width="13.625" style="14" customWidth="1"/>
    <col min="4098" max="4098" width="12.125" style="14" customWidth="1"/>
    <col min="4099" max="4104" width="11.125" style="14" customWidth="1"/>
    <col min="4105" max="4105" width="4.125" style="14" customWidth="1"/>
    <col min="4106" max="4352" width="11" style="14"/>
    <col min="4353" max="4353" width="13.625" style="14" customWidth="1"/>
    <col min="4354" max="4354" width="12.125" style="14" customWidth="1"/>
    <col min="4355" max="4360" width="11.125" style="14" customWidth="1"/>
    <col min="4361" max="4361" width="4.125" style="14" customWidth="1"/>
    <col min="4362" max="4608" width="11" style="14"/>
    <col min="4609" max="4609" width="13.625" style="14" customWidth="1"/>
    <col min="4610" max="4610" width="12.125" style="14" customWidth="1"/>
    <col min="4611" max="4616" width="11.125" style="14" customWidth="1"/>
    <col min="4617" max="4617" width="4.125" style="14" customWidth="1"/>
    <col min="4618" max="4864" width="11" style="14"/>
    <col min="4865" max="4865" width="13.625" style="14" customWidth="1"/>
    <col min="4866" max="4866" width="12.125" style="14" customWidth="1"/>
    <col min="4867" max="4872" width="11.125" style="14" customWidth="1"/>
    <col min="4873" max="4873" width="4.125" style="14" customWidth="1"/>
    <col min="4874" max="5120" width="11" style="14"/>
    <col min="5121" max="5121" width="13.625" style="14" customWidth="1"/>
    <col min="5122" max="5122" width="12.125" style="14" customWidth="1"/>
    <col min="5123" max="5128" width="11.125" style="14" customWidth="1"/>
    <col min="5129" max="5129" width="4.125" style="14" customWidth="1"/>
    <col min="5130" max="5376" width="11" style="14"/>
    <col min="5377" max="5377" width="13.625" style="14" customWidth="1"/>
    <col min="5378" max="5378" width="12.125" style="14" customWidth="1"/>
    <col min="5379" max="5384" width="11.125" style="14" customWidth="1"/>
    <col min="5385" max="5385" width="4.125" style="14" customWidth="1"/>
    <col min="5386" max="5632" width="11" style="14"/>
    <col min="5633" max="5633" width="13.625" style="14" customWidth="1"/>
    <col min="5634" max="5634" width="12.125" style="14" customWidth="1"/>
    <col min="5635" max="5640" width="11.125" style="14" customWidth="1"/>
    <col min="5641" max="5641" width="4.125" style="14" customWidth="1"/>
    <col min="5642" max="5888" width="11" style="14"/>
    <col min="5889" max="5889" width="13.625" style="14" customWidth="1"/>
    <col min="5890" max="5890" width="12.125" style="14" customWidth="1"/>
    <col min="5891" max="5896" width="11.125" style="14" customWidth="1"/>
    <col min="5897" max="5897" width="4.125" style="14" customWidth="1"/>
    <col min="5898" max="6144" width="11" style="14"/>
    <col min="6145" max="6145" width="13.625" style="14" customWidth="1"/>
    <col min="6146" max="6146" width="12.125" style="14" customWidth="1"/>
    <col min="6147" max="6152" width="11.125" style="14" customWidth="1"/>
    <col min="6153" max="6153" width="4.125" style="14" customWidth="1"/>
    <col min="6154" max="6400" width="11" style="14"/>
    <col min="6401" max="6401" width="13.625" style="14" customWidth="1"/>
    <col min="6402" max="6402" width="12.125" style="14" customWidth="1"/>
    <col min="6403" max="6408" width="11.125" style="14" customWidth="1"/>
    <col min="6409" max="6409" width="4.125" style="14" customWidth="1"/>
    <col min="6410" max="6656" width="11" style="14"/>
    <col min="6657" max="6657" width="13.625" style="14" customWidth="1"/>
    <col min="6658" max="6658" width="12.125" style="14" customWidth="1"/>
    <col min="6659" max="6664" width="11.125" style="14" customWidth="1"/>
    <col min="6665" max="6665" width="4.125" style="14" customWidth="1"/>
    <col min="6666" max="6912" width="11" style="14"/>
    <col min="6913" max="6913" width="13.625" style="14" customWidth="1"/>
    <col min="6914" max="6914" width="12.125" style="14" customWidth="1"/>
    <col min="6915" max="6920" width="11.125" style="14" customWidth="1"/>
    <col min="6921" max="6921" width="4.125" style="14" customWidth="1"/>
    <col min="6922" max="7168" width="11" style="14"/>
    <col min="7169" max="7169" width="13.625" style="14" customWidth="1"/>
    <col min="7170" max="7170" width="12.125" style="14" customWidth="1"/>
    <col min="7171" max="7176" width="11.125" style="14" customWidth="1"/>
    <col min="7177" max="7177" width="4.125" style="14" customWidth="1"/>
    <col min="7178" max="7424" width="11" style="14"/>
    <col min="7425" max="7425" width="13.625" style="14" customWidth="1"/>
    <col min="7426" max="7426" width="12.125" style="14" customWidth="1"/>
    <col min="7427" max="7432" width="11.125" style="14" customWidth="1"/>
    <col min="7433" max="7433" width="4.125" style="14" customWidth="1"/>
    <col min="7434" max="7680" width="11" style="14"/>
    <col min="7681" max="7681" width="13.625" style="14" customWidth="1"/>
    <col min="7682" max="7682" width="12.125" style="14" customWidth="1"/>
    <col min="7683" max="7688" width="11.125" style="14" customWidth="1"/>
    <col min="7689" max="7689" width="4.125" style="14" customWidth="1"/>
    <col min="7690" max="7936" width="11" style="14"/>
    <col min="7937" max="7937" width="13.625" style="14" customWidth="1"/>
    <col min="7938" max="7938" width="12.125" style="14" customWidth="1"/>
    <col min="7939" max="7944" width="11.125" style="14" customWidth="1"/>
    <col min="7945" max="7945" width="4.125" style="14" customWidth="1"/>
    <col min="7946" max="8192" width="11" style="14"/>
    <col min="8193" max="8193" width="13.625" style="14" customWidth="1"/>
    <col min="8194" max="8194" width="12.125" style="14" customWidth="1"/>
    <col min="8195" max="8200" width="11.125" style="14" customWidth="1"/>
    <col min="8201" max="8201" width="4.125" style="14" customWidth="1"/>
    <col min="8202" max="8448" width="11" style="14"/>
    <col min="8449" max="8449" width="13.625" style="14" customWidth="1"/>
    <col min="8450" max="8450" width="12.125" style="14" customWidth="1"/>
    <col min="8451" max="8456" width="11.125" style="14" customWidth="1"/>
    <col min="8457" max="8457" width="4.125" style="14" customWidth="1"/>
    <col min="8458" max="8704" width="11" style="14"/>
    <col min="8705" max="8705" width="13.625" style="14" customWidth="1"/>
    <col min="8706" max="8706" width="12.125" style="14" customWidth="1"/>
    <col min="8707" max="8712" width="11.125" style="14" customWidth="1"/>
    <col min="8713" max="8713" width="4.125" style="14" customWidth="1"/>
    <col min="8714" max="8960" width="11" style="14"/>
    <col min="8961" max="8961" width="13.625" style="14" customWidth="1"/>
    <col min="8962" max="8962" width="12.125" style="14" customWidth="1"/>
    <col min="8963" max="8968" width="11.125" style="14" customWidth="1"/>
    <col min="8969" max="8969" width="4.125" style="14" customWidth="1"/>
    <col min="8970" max="9216" width="11" style="14"/>
    <col min="9217" max="9217" width="13.625" style="14" customWidth="1"/>
    <col min="9218" max="9218" width="12.125" style="14" customWidth="1"/>
    <col min="9219" max="9224" width="11.125" style="14" customWidth="1"/>
    <col min="9225" max="9225" width="4.125" style="14" customWidth="1"/>
    <col min="9226" max="9472" width="11" style="14"/>
    <col min="9473" max="9473" width="13.625" style="14" customWidth="1"/>
    <col min="9474" max="9474" width="12.125" style="14" customWidth="1"/>
    <col min="9475" max="9480" width="11.125" style="14" customWidth="1"/>
    <col min="9481" max="9481" width="4.125" style="14" customWidth="1"/>
    <col min="9482" max="9728" width="11" style="14"/>
    <col min="9729" max="9729" width="13.625" style="14" customWidth="1"/>
    <col min="9730" max="9730" width="12.125" style="14" customWidth="1"/>
    <col min="9731" max="9736" width="11.125" style="14" customWidth="1"/>
    <col min="9737" max="9737" width="4.125" style="14" customWidth="1"/>
    <col min="9738" max="9984" width="11" style="14"/>
    <col min="9985" max="9985" width="13.625" style="14" customWidth="1"/>
    <col min="9986" max="9986" width="12.125" style="14" customWidth="1"/>
    <col min="9987" max="9992" width="11.125" style="14" customWidth="1"/>
    <col min="9993" max="9993" width="4.125" style="14" customWidth="1"/>
    <col min="9994" max="10240" width="11" style="14"/>
    <col min="10241" max="10241" width="13.625" style="14" customWidth="1"/>
    <col min="10242" max="10242" width="12.125" style="14" customWidth="1"/>
    <col min="10243" max="10248" width="11.125" style="14" customWidth="1"/>
    <col min="10249" max="10249" width="4.125" style="14" customWidth="1"/>
    <col min="10250" max="10496" width="11" style="14"/>
    <col min="10497" max="10497" width="13.625" style="14" customWidth="1"/>
    <col min="10498" max="10498" width="12.125" style="14" customWidth="1"/>
    <col min="10499" max="10504" width="11.125" style="14" customWidth="1"/>
    <col min="10505" max="10505" width="4.125" style="14" customWidth="1"/>
    <col min="10506" max="10752" width="11" style="14"/>
    <col min="10753" max="10753" width="13.625" style="14" customWidth="1"/>
    <col min="10754" max="10754" width="12.125" style="14" customWidth="1"/>
    <col min="10755" max="10760" width="11.125" style="14" customWidth="1"/>
    <col min="10761" max="10761" width="4.125" style="14" customWidth="1"/>
    <col min="10762" max="11008" width="11" style="14"/>
    <col min="11009" max="11009" width="13.625" style="14" customWidth="1"/>
    <col min="11010" max="11010" width="12.125" style="14" customWidth="1"/>
    <col min="11011" max="11016" width="11.125" style="14" customWidth="1"/>
    <col min="11017" max="11017" width="4.125" style="14" customWidth="1"/>
    <col min="11018" max="11264" width="11" style="14"/>
    <col min="11265" max="11265" width="13.625" style="14" customWidth="1"/>
    <col min="11266" max="11266" width="12.125" style="14" customWidth="1"/>
    <col min="11267" max="11272" width="11.125" style="14" customWidth="1"/>
    <col min="11273" max="11273" width="4.125" style="14" customWidth="1"/>
    <col min="11274" max="11520" width="11" style="14"/>
    <col min="11521" max="11521" width="13.625" style="14" customWidth="1"/>
    <col min="11522" max="11522" width="12.125" style="14" customWidth="1"/>
    <col min="11523" max="11528" width="11.125" style="14" customWidth="1"/>
    <col min="11529" max="11529" width="4.125" style="14" customWidth="1"/>
    <col min="11530" max="11776" width="11" style="14"/>
    <col min="11777" max="11777" width="13.625" style="14" customWidth="1"/>
    <col min="11778" max="11778" width="12.125" style="14" customWidth="1"/>
    <col min="11779" max="11784" width="11.125" style="14" customWidth="1"/>
    <col min="11785" max="11785" width="4.125" style="14" customWidth="1"/>
    <col min="11786" max="12032" width="11" style="14"/>
    <col min="12033" max="12033" width="13.625" style="14" customWidth="1"/>
    <col min="12034" max="12034" width="12.125" style="14" customWidth="1"/>
    <col min="12035" max="12040" width="11.125" style="14" customWidth="1"/>
    <col min="12041" max="12041" width="4.125" style="14" customWidth="1"/>
    <col min="12042" max="12288" width="11" style="14"/>
    <col min="12289" max="12289" width="13.625" style="14" customWidth="1"/>
    <col min="12290" max="12290" width="12.125" style="14" customWidth="1"/>
    <col min="12291" max="12296" width="11.125" style="14" customWidth="1"/>
    <col min="12297" max="12297" width="4.125" style="14" customWidth="1"/>
    <col min="12298" max="12544" width="11" style="14"/>
    <col min="12545" max="12545" width="13.625" style="14" customWidth="1"/>
    <col min="12546" max="12546" width="12.125" style="14" customWidth="1"/>
    <col min="12547" max="12552" width="11.125" style="14" customWidth="1"/>
    <col min="12553" max="12553" width="4.125" style="14" customWidth="1"/>
    <col min="12554" max="12800" width="11" style="14"/>
    <col min="12801" max="12801" width="13.625" style="14" customWidth="1"/>
    <col min="12802" max="12802" width="12.125" style="14" customWidth="1"/>
    <col min="12803" max="12808" width="11.125" style="14" customWidth="1"/>
    <col min="12809" max="12809" width="4.125" style="14" customWidth="1"/>
    <col min="12810" max="13056" width="11" style="14"/>
    <col min="13057" max="13057" width="13.625" style="14" customWidth="1"/>
    <col min="13058" max="13058" width="12.125" style="14" customWidth="1"/>
    <col min="13059" max="13064" width="11.125" style="14" customWidth="1"/>
    <col min="13065" max="13065" width="4.125" style="14" customWidth="1"/>
    <col min="13066" max="13312" width="11" style="14"/>
    <col min="13313" max="13313" width="13.625" style="14" customWidth="1"/>
    <col min="13314" max="13314" width="12.125" style="14" customWidth="1"/>
    <col min="13315" max="13320" width="11.125" style="14" customWidth="1"/>
    <col min="13321" max="13321" width="4.125" style="14" customWidth="1"/>
    <col min="13322" max="13568" width="11" style="14"/>
    <col min="13569" max="13569" width="13.625" style="14" customWidth="1"/>
    <col min="13570" max="13570" width="12.125" style="14" customWidth="1"/>
    <col min="13571" max="13576" width="11.125" style="14" customWidth="1"/>
    <col min="13577" max="13577" width="4.125" style="14" customWidth="1"/>
    <col min="13578" max="13824" width="11" style="14"/>
    <col min="13825" max="13825" width="13.625" style="14" customWidth="1"/>
    <col min="13826" max="13826" width="12.125" style="14" customWidth="1"/>
    <col min="13827" max="13832" width="11.125" style="14" customWidth="1"/>
    <col min="13833" max="13833" width="4.125" style="14" customWidth="1"/>
    <col min="13834" max="14080" width="11" style="14"/>
    <col min="14081" max="14081" width="13.625" style="14" customWidth="1"/>
    <col min="14082" max="14082" width="12.125" style="14" customWidth="1"/>
    <col min="14083" max="14088" width="11.125" style="14" customWidth="1"/>
    <col min="14089" max="14089" width="4.125" style="14" customWidth="1"/>
    <col min="14090" max="14336" width="11" style="14"/>
    <col min="14337" max="14337" width="13.625" style="14" customWidth="1"/>
    <col min="14338" max="14338" width="12.125" style="14" customWidth="1"/>
    <col min="14339" max="14344" width="11.125" style="14" customWidth="1"/>
    <col min="14345" max="14345" width="4.125" style="14" customWidth="1"/>
    <col min="14346" max="14592" width="11" style="14"/>
    <col min="14593" max="14593" width="13.625" style="14" customWidth="1"/>
    <col min="14594" max="14594" width="12.125" style="14" customWidth="1"/>
    <col min="14595" max="14600" width="11.125" style="14" customWidth="1"/>
    <col min="14601" max="14601" width="4.125" style="14" customWidth="1"/>
    <col min="14602" max="14848" width="11" style="14"/>
    <col min="14849" max="14849" width="13.625" style="14" customWidth="1"/>
    <col min="14850" max="14850" width="12.125" style="14" customWidth="1"/>
    <col min="14851" max="14856" width="11.125" style="14" customWidth="1"/>
    <col min="14857" max="14857" width="4.125" style="14" customWidth="1"/>
    <col min="14858" max="15104" width="11" style="14"/>
    <col min="15105" max="15105" width="13.625" style="14" customWidth="1"/>
    <col min="15106" max="15106" width="12.125" style="14" customWidth="1"/>
    <col min="15107" max="15112" width="11.125" style="14" customWidth="1"/>
    <col min="15113" max="15113" width="4.125" style="14" customWidth="1"/>
    <col min="15114" max="15360" width="11" style="14"/>
    <col min="15361" max="15361" width="13.625" style="14" customWidth="1"/>
    <col min="15362" max="15362" width="12.125" style="14" customWidth="1"/>
    <col min="15363" max="15368" width="11.125" style="14" customWidth="1"/>
    <col min="15369" max="15369" width="4.125" style="14" customWidth="1"/>
    <col min="15370" max="15616" width="11" style="14"/>
    <col min="15617" max="15617" width="13.625" style="14" customWidth="1"/>
    <col min="15618" max="15618" width="12.125" style="14" customWidth="1"/>
    <col min="15619" max="15624" width="11.125" style="14" customWidth="1"/>
    <col min="15625" max="15625" width="4.125" style="14" customWidth="1"/>
    <col min="15626" max="15872" width="11" style="14"/>
    <col min="15873" max="15873" width="13.625" style="14" customWidth="1"/>
    <col min="15874" max="15874" width="12.125" style="14" customWidth="1"/>
    <col min="15875" max="15880" width="11.125" style="14" customWidth="1"/>
    <col min="15881" max="15881" width="4.125" style="14" customWidth="1"/>
    <col min="15882" max="16128" width="11" style="14"/>
    <col min="16129" max="16129" width="13.625" style="14" customWidth="1"/>
    <col min="16130" max="16130" width="12.125" style="14" customWidth="1"/>
    <col min="16131" max="16136" width="11.125" style="14" customWidth="1"/>
    <col min="16137" max="16137" width="4.125" style="14" customWidth="1"/>
    <col min="16138" max="16384" width="11" style="14"/>
  </cols>
  <sheetData>
    <row r="1" spans="1:8" s="13" customFormat="1" ht="33.75" customHeight="1">
      <c r="A1" s="11"/>
      <c r="B1" s="11"/>
      <c r="C1" s="11"/>
      <c r="D1" s="11"/>
      <c r="E1" s="11"/>
      <c r="F1" s="11"/>
      <c r="G1" s="12"/>
      <c r="H1" s="264" t="s">
        <v>44</v>
      </c>
    </row>
    <row r="2" spans="1:8" ht="11.25" customHeight="1">
      <c r="H2" s="265" t="s">
        <v>332</v>
      </c>
    </row>
    <row r="3" spans="1:8" ht="21.75" customHeight="1">
      <c r="A3" s="16" t="s">
        <v>333</v>
      </c>
      <c r="B3" s="17"/>
      <c r="C3" s="17"/>
      <c r="D3" s="17"/>
      <c r="E3" s="17"/>
      <c r="F3" s="17"/>
      <c r="G3" s="17"/>
      <c r="H3" s="17"/>
    </row>
    <row r="5" spans="1:8" ht="48.75" customHeight="1">
      <c r="A5" s="494" t="s">
        <v>334</v>
      </c>
      <c r="B5" s="494"/>
      <c r="C5" s="494"/>
      <c r="D5" s="494"/>
      <c r="E5" s="494"/>
      <c r="F5" s="494"/>
      <c r="G5" s="494"/>
      <c r="H5" s="494"/>
    </row>
    <row r="6" spans="1:8">
      <c r="A6" s="19"/>
      <c r="B6" s="19"/>
      <c r="C6" s="19"/>
      <c r="D6" s="19"/>
      <c r="E6" s="19"/>
      <c r="F6" s="19"/>
      <c r="G6" s="19"/>
      <c r="H6" s="19"/>
    </row>
    <row r="7" spans="1:8" ht="274.5" customHeight="1">
      <c r="A7" s="495" t="s">
        <v>335</v>
      </c>
      <c r="B7" s="495"/>
      <c r="C7" s="495"/>
      <c r="D7" s="495"/>
      <c r="E7" s="495"/>
      <c r="F7" s="495"/>
      <c r="G7" s="495"/>
      <c r="H7" s="495"/>
    </row>
    <row r="8" spans="1:8">
      <c r="A8" s="19"/>
      <c r="B8" s="19"/>
      <c r="C8" s="19"/>
      <c r="D8" s="19"/>
      <c r="E8" s="19"/>
      <c r="F8" s="19"/>
      <c r="G8" s="19"/>
      <c r="H8" s="19"/>
    </row>
    <row r="9" spans="1:8" ht="121.5" customHeight="1">
      <c r="A9" s="495" t="s">
        <v>336</v>
      </c>
      <c r="B9" s="495"/>
      <c r="C9" s="495"/>
      <c r="D9" s="495"/>
      <c r="E9" s="495"/>
      <c r="F9" s="495"/>
      <c r="G9" s="495"/>
      <c r="H9" s="495"/>
    </row>
    <row r="10" spans="1:8">
      <c r="A10" s="19"/>
      <c r="B10" s="22"/>
      <c r="C10" s="22"/>
      <c r="D10" s="22"/>
      <c r="E10" s="22"/>
      <c r="F10" s="22"/>
      <c r="G10" s="22"/>
      <c r="H10" s="22"/>
    </row>
    <row r="11" spans="1:8" s="266" customFormat="1" ht="48" customHeight="1">
      <c r="A11" s="495" t="s">
        <v>337</v>
      </c>
      <c r="B11" s="495"/>
      <c r="C11" s="495"/>
      <c r="D11" s="495"/>
      <c r="E11" s="495"/>
      <c r="F11" s="495"/>
      <c r="G11" s="495"/>
      <c r="H11" s="495"/>
    </row>
    <row r="12" spans="1:8" s="267" customFormat="1" ht="24.75" customHeight="1">
      <c r="A12" s="493" t="s">
        <v>338</v>
      </c>
      <c r="B12" s="495"/>
      <c r="C12" s="495"/>
      <c r="D12" s="495"/>
      <c r="E12" s="495"/>
      <c r="F12" s="495"/>
      <c r="G12" s="495"/>
      <c r="H12" s="495"/>
    </row>
    <row r="13" spans="1:8" s="266" customFormat="1" ht="27" customHeight="1">
      <c r="A13" s="495" t="s">
        <v>339</v>
      </c>
      <c r="B13" s="495"/>
      <c r="C13" s="495"/>
      <c r="D13" s="495"/>
      <c r="E13" s="495"/>
      <c r="F13" s="495"/>
      <c r="G13" s="495"/>
      <c r="H13" s="495"/>
    </row>
    <row r="14" spans="1:8" s="266" customFormat="1" ht="26.25" customHeight="1">
      <c r="A14" s="493" t="s">
        <v>340</v>
      </c>
      <c r="B14" s="493"/>
      <c r="C14" s="493"/>
      <c r="D14" s="493"/>
      <c r="E14" s="493"/>
      <c r="F14" s="493"/>
      <c r="G14" s="493"/>
      <c r="H14" s="493"/>
    </row>
    <row r="15" spans="1:8" s="266" customFormat="1" ht="12">
      <c r="A15" s="13" t="s">
        <v>341</v>
      </c>
      <c r="B15" s="13"/>
      <c r="C15" s="13"/>
      <c r="D15" s="13"/>
      <c r="E15" s="13"/>
      <c r="F15" s="13"/>
      <c r="G15" s="13"/>
      <c r="H15" s="13"/>
    </row>
    <row r="16" spans="1:8">
      <c r="A16" s="19"/>
      <c r="B16" s="19"/>
      <c r="C16" s="19"/>
      <c r="D16" s="19"/>
      <c r="E16" s="19"/>
      <c r="F16" s="19"/>
      <c r="G16" s="19"/>
      <c r="H16" s="19"/>
    </row>
    <row r="17" spans="1:8" s="269" customFormat="1" ht="12">
      <c r="A17" s="268" t="s">
        <v>342</v>
      </c>
      <c r="B17" s="268"/>
      <c r="C17" s="268"/>
      <c r="D17" s="268"/>
      <c r="E17" s="268"/>
      <c r="F17" s="268"/>
      <c r="G17" s="268"/>
      <c r="H17" s="268"/>
    </row>
    <row r="18" spans="1:8">
      <c r="A18" s="19"/>
      <c r="B18" s="19"/>
      <c r="C18" s="19"/>
      <c r="D18" s="19"/>
      <c r="E18" s="19"/>
      <c r="F18" s="19"/>
      <c r="G18" s="19"/>
      <c r="H18" s="19"/>
    </row>
    <row r="19" spans="1:8">
      <c r="A19" s="19"/>
      <c r="B19" s="19"/>
      <c r="C19" s="19"/>
      <c r="D19" s="19"/>
      <c r="E19" s="19"/>
      <c r="F19" s="19"/>
      <c r="G19" s="19"/>
      <c r="H19" s="19"/>
    </row>
    <row r="20" spans="1:8">
      <c r="A20" s="19"/>
      <c r="B20" s="19"/>
      <c r="C20" s="19"/>
      <c r="D20" s="19"/>
      <c r="E20" s="19"/>
      <c r="F20" s="19"/>
      <c r="G20" s="19"/>
      <c r="H20" s="19"/>
    </row>
    <row r="21" spans="1:8">
      <c r="A21" s="19"/>
      <c r="B21" s="19"/>
      <c r="C21" s="19"/>
      <c r="D21" s="19"/>
      <c r="E21" s="19"/>
      <c r="F21" s="19"/>
      <c r="G21" s="19"/>
      <c r="H21" s="19"/>
    </row>
    <row r="22" spans="1:8">
      <c r="A22" s="19"/>
      <c r="B22" s="19"/>
      <c r="C22" s="19"/>
      <c r="D22" s="19"/>
      <c r="E22" s="19"/>
      <c r="F22" s="19"/>
      <c r="G22" s="19"/>
      <c r="H22" s="19"/>
    </row>
    <row r="23" spans="1:8">
      <c r="A23" s="19"/>
      <c r="B23" s="19"/>
      <c r="C23" s="19"/>
      <c r="D23" s="19"/>
      <c r="E23" s="19"/>
      <c r="F23" s="19"/>
      <c r="G23" s="19"/>
      <c r="H23" s="19"/>
    </row>
    <row r="24" spans="1:8">
      <c r="A24" s="19"/>
      <c r="B24" s="19"/>
      <c r="C24" s="19"/>
      <c r="D24" s="19"/>
      <c r="E24" s="19"/>
      <c r="F24" s="19"/>
      <c r="G24" s="19"/>
      <c r="H24" s="19"/>
    </row>
    <row r="25" spans="1:8">
      <c r="A25" s="19"/>
      <c r="B25" s="19"/>
      <c r="C25" s="19"/>
      <c r="D25" s="19"/>
      <c r="E25" s="19"/>
      <c r="F25" s="19"/>
      <c r="G25" s="19"/>
      <c r="H25" s="19"/>
    </row>
    <row r="26" spans="1:8">
      <c r="A26" s="19"/>
      <c r="B26" s="19"/>
      <c r="C26" s="19"/>
      <c r="D26" s="19"/>
      <c r="E26" s="19"/>
      <c r="F26" s="19"/>
      <c r="G26" s="19"/>
      <c r="H26" s="19"/>
    </row>
    <row r="27" spans="1:8">
      <c r="A27" s="19"/>
      <c r="B27" s="19"/>
      <c r="C27" s="19"/>
      <c r="D27" s="19"/>
      <c r="E27" s="19"/>
      <c r="F27" s="19"/>
      <c r="G27" s="19"/>
      <c r="H27" s="19"/>
    </row>
    <row r="28" spans="1:8">
      <c r="A28" s="19"/>
      <c r="B28" s="19"/>
      <c r="C28" s="19"/>
      <c r="D28" s="19"/>
      <c r="E28" s="19"/>
      <c r="F28" s="19"/>
      <c r="G28" s="19"/>
      <c r="H28" s="19"/>
    </row>
    <row r="29" spans="1:8">
      <c r="A29" s="19"/>
      <c r="B29" s="19"/>
      <c r="C29" s="19"/>
      <c r="D29" s="19"/>
      <c r="E29" s="19"/>
      <c r="F29" s="19"/>
      <c r="G29" s="19"/>
      <c r="H29" s="19"/>
    </row>
    <row r="30" spans="1:8">
      <c r="A30" s="19"/>
      <c r="B30" s="19"/>
      <c r="C30" s="19"/>
      <c r="D30" s="19"/>
      <c r="E30" s="19"/>
      <c r="F30" s="19"/>
      <c r="G30" s="19"/>
      <c r="H30" s="19"/>
    </row>
    <row r="31" spans="1:8">
      <c r="A31" s="19"/>
      <c r="B31" s="19"/>
      <c r="C31" s="19"/>
      <c r="D31" s="19"/>
      <c r="E31" s="19"/>
      <c r="F31" s="19"/>
      <c r="G31" s="19"/>
      <c r="H31" s="19"/>
    </row>
    <row r="32" spans="1:8">
      <c r="A32" s="19"/>
      <c r="B32" s="19"/>
      <c r="C32" s="19"/>
      <c r="D32" s="19"/>
      <c r="E32" s="19"/>
      <c r="F32" s="19"/>
      <c r="G32" s="19"/>
      <c r="H32" s="19"/>
    </row>
    <row r="33" spans="1:13" ht="24" customHeight="1">
      <c r="A33" s="25"/>
      <c r="B33" s="19"/>
      <c r="C33" s="19"/>
      <c r="D33" s="19"/>
      <c r="E33" s="19"/>
      <c r="F33" s="19"/>
      <c r="G33" s="19"/>
      <c r="H33" s="19"/>
    </row>
    <row r="34" spans="1:13">
      <c r="A34" s="19"/>
      <c r="B34" s="19"/>
      <c r="C34" s="19"/>
      <c r="D34" s="19"/>
      <c r="E34" s="19"/>
      <c r="F34" s="19"/>
      <c r="G34" s="19"/>
      <c r="H34" s="19"/>
    </row>
    <row r="35" spans="1:13">
      <c r="A35" s="19"/>
      <c r="B35" s="19"/>
      <c r="C35" s="19"/>
      <c r="D35" s="19"/>
      <c r="E35" s="19"/>
      <c r="F35" s="19"/>
      <c r="G35" s="19"/>
      <c r="H35" s="19"/>
    </row>
    <row r="36" spans="1:13" ht="14.25">
      <c r="A36" s="19"/>
      <c r="B36" s="19"/>
      <c r="C36" s="19"/>
      <c r="D36" s="19"/>
      <c r="E36" s="19"/>
      <c r="F36" s="19"/>
      <c r="G36" s="19"/>
      <c r="H36" s="19"/>
      <c r="M36" s="270"/>
    </row>
    <row r="37" spans="1:13">
      <c r="A37" s="19"/>
      <c r="B37" s="19"/>
      <c r="C37" s="19"/>
      <c r="D37" s="19"/>
      <c r="E37" s="19"/>
      <c r="F37" s="19"/>
      <c r="G37" s="19"/>
      <c r="H37" s="19"/>
    </row>
    <row r="38" spans="1:13">
      <c r="A38" s="19"/>
      <c r="B38" s="19"/>
      <c r="C38" s="19"/>
      <c r="D38" s="19"/>
      <c r="E38" s="19"/>
      <c r="F38" s="19"/>
      <c r="G38" s="19"/>
      <c r="H38" s="19"/>
    </row>
    <row r="39" spans="1:13">
      <c r="A39" s="19"/>
      <c r="B39" s="19"/>
      <c r="C39" s="19"/>
      <c r="D39" s="19"/>
      <c r="E39" s="19"/>
      <c r="F39" s="19"/>
      <c r="G39" s="19"/>
      <c r="H39" s="19"/>
    </row>
    <row r="40" spans="1:13">
      <c r="A40" s="19"/>
      <c r="B40" s="19"/>
      <c r="C40" s="19"/>
      <c r="D40" s="19"/>
      <c r="E40" s="19"/>
      <c r="F40" s="19"/>
      <c r="G40" s="19"/>
      <c r="H40" s="19"/>
    </row>
    <row r="41" spans="1:13">
      <c r="A41" s="19"/>
      <c r="B41" s="19"/>
      <c r="C41" s="19"/>
      <c r="D41" s="19"/>
      <c r="E41" s="19"/>
      <c r="F41" s="19"/>
      <c r="G41" s="19"/>
      <c r="H41" s="19"/>
    </row>
    <row r="42" spans="1:13">
      <c r="A42" s="19"/>
      <c r="B42" s="19"/>
      <c r="C42" s="19"/>
      <c r="D42" s="19"/>
      <c r="E42" s="19"/>
      <c r="F42" s="19"/>
      <c r="G42" s="19"/>
      <c r="H42" s="19"/>
    </row>
    <row r="43" spans="1:13">
      <c r="A43" s="19"/>
      <c r="B43" s="19"/>
      <c r="C43" s="19"/>
      <c r="D43" s="19"/>
      <c r="E43" s="19"/>
      <c r="F43" s="19"/>
      <c r="G43" s="19"/>
      <c r="H43" s="19"/>
    </row>
    <row r="44" spans="1:13">
      <c r="A44" s="19"/>
      <c r="B44" s="19"/>
      <c r="C44" s="19"/>
      <c r="D44" s="19"/>
      <c r="E44" s="19"/>
      <c r="F44" s="19"/>
      <c r="G44" s="19"/>
      <c r="H44" s="19"/>
    </row>
    <row r="45" spans="1:13">
      <c r="A45" s="26"/>
      <c r="B45" s="19"/>
      <c r="C45" s="19"/>
      <c r="D45" s="19"/>
      <c r="E45" s="19"/>
      <c r="F45" s="19"/>
      <c r="G45" s="19"/>
      <c r="H45" s="19"/>
    </row>
    <row r="46" spans="1:13">
      <c r="A46" s="19"/>
      <c r="B46" s="19"/>
      <c r="C46" s="19"/>
      <c r="D46" s="19"/>
      <c r="E46" s="19"/>
      <c r="F46" s="19"/>
      <c r="G46" s="19"/>
      <c r="H46" s="19"/>
    </row>
    <row r="47" spans="1:13">
      <c r="A47" s="271"/>
      <c r="B47" s="19"/>
      <c r="C47" s="19"/>
      <c r="D47" s="19"/>
      <c r="E47" s="19"/>
      <c r="F47" s="19"/>
      <c r="G47" s="19"/>
      <c r="H47" s="19"/>
    </row>
    <row r="48" spans="1:13" ht="14.25">
      <c r="A48" s="19"/>
      <c r="B48" s="19"/>
      <c r="C48" s="19"/>
      <c r="D48" s="19"/>
      <c r="E48" s="19"/>
      <c r="F48" s="19"/>
      <c r="G48" s="19"/>
      <c r="H48" s="19"/>
      <c r="L48" s="272"/>
    </row>
    <row r="49" spans="1:8">
      <c r="A49" s="19"/>
      <c r="B49" s="19"/>
      <c r="C49" s="19"/>
      <c r="D49" s="19"/>
      <c r="E49" s="19"/>
      <c r="F49" s="19"/>
      <c r="G49" s="19"/>
      <c r="H49" s="19"/>
    </row>
    <row r="50" spans="1:8">
      <c r="A50" s="19"/>
      <c r="B50" s="19"/>
      <c r="C50" s="19"/>
      <c r="D50" s="19"/>
      <c r="E50" s="19"/>
      <c r="F50" s="19"/>
      <c r="G50" s="19"/>
      <c r="H50" s="19"/>
    </row>
    <row r="51" spans="1:8">
      <c r="A51" s="19"/>
      <c r="B51" s="19"/>
      <c r="C51" s="19"/>
      <c r="D51" s="19"/>
      <c r="E51" s="19"/>
      <c r="F51" s="19"/>
      <c r="G51" s="19"/>
      <c r="H51" s="19"/>
    </row>
    <row r="52" spans="1:8">
      <c r="A52" s="19"/>
      <c r="B52" s="19"/>
      <c r="C52" s="19"/>
      <c r="D52" s="19"/>
      <c r="E52" s="19"/>
      <c r="F52" s="19"/>
      <c r="G52" s="19"/>
      <c r="H52" s="19"/>
    </row>
    <row r="53" spans="1:8">
      <c r="A53" s="19"/>
      <c r="B53" s="19"/>
      <c r="C53" s="19"/>
      <c r="D53" s="19"/>
      <c r="E53" s="19"/>
      <c r="F53" s="19"/>
      <c r="G53" s="19"/>
      <c r="H53" s="19"/>
    </row>
    <row r="54" spans="1:8" ht="14.25">
      <c r="A54" s="28"/>
      <c r="B54" s="29"/>
      <c r="C54" s="29"/>
      <c r="D54" s="29"/>
      <c r="E54" s="29"/>
      <c r="F54" s="47"/>
      <c r="G54" s="19"/>
      <c r="H54" s="19"/>
    </row>
    <row r="55" spans="1:8" ht="14.25">
      <c r="A55" s="28"/>
      <c r="B55" s="29"/>
      <c r="C55" s="29"/>
      <c r="D55" s="29"/>
      <c r="E55" s="29"/>
      <c r="F55" s="47"/>
      <c r="G55" s="19"/>
      <c r="H55" s="19"/>
    </row>
    <row r="56" spans="1:8" ht="14.25">
      <c r="A56" s="28"/>
      <c r="B56" s="29"/>
      <c r="C56" s="29"/>
      <c r="D56" s="29"/>
      <c r="E56" s="29"/>
      <c r="F56" s="47"/>
    </row>
    <row r="57" spans="1:8" ht="14.25">
      <c r="A57" s="28"/>
      <c r="B57" s="29"/>
      <c r="C57" s="29"/>
      <c r="D57" s="29"/>
      <c r="E57" s="29"/>
      <c r="F57" s="47"/>
    </row>
    <row r="58" spans="1:8" ht="14.25">
      <c r="A58" s="28"/>
      <c r="B58" s="29"/>
      <c r="C58" s="29"/>
      <c r="D58" s="29"/>
      <c r="E58" s="29"/>
      <c r="F58" s="47"/>
    </row>
    <row r="59" spans="1:8" ht="14.25">
      <c r="A59" s="28"/>
      <c r="B59" s="29"/>
      <c r="C59" s="29"/>
      <c r="D59" s="29"/>
      <c r="E59" s="29"/>
      <c r="F59" s="47"/>
    </row>
    <row r="60" spans="1:8" ht="14.25">
      <c r="A60" s="28"/>
      <c r="B60" s="29"/>
      <c r="C60" s="29"/>
      <c r="D60" s="29"/>
      <c r="E60" s="29"/>
      <c r="F60" s="47"/>
    </row>
  </sheetData>
  <mergeCells count="7">
    <mergeCell ref="A14:H14"/>
    <mergeCell ref="A5:H5"/>
    <mergeCell ref="A7:H7"/>
    <mergeCell ref="A9:H9"/>
    <mergeCell ref="A11:H11"/>
    <mergeCell ref="A12:H12"/>
    <mergeCell ref="A13:H13"/>
  </mergeCells>
  <hyperlinks>
    <hyperlink ref="A12" r:id="rId1"/>
    <hyperlink ref="A14" r:id="rId2"/>
  </hyperlinks>
  <pageMargins left="0.51181102362204722" right="0.39370078740157483" top="0.39370078740157483" bottom="0.11811023622047245" header="0.31496062992125984" footer="0.31496062992125984"/>
  <pageSetup paperSize="9" scale="93" orientation="portrait" r:id="rId3"/>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32"/>
  <sheetViews>
    <sheetView showGridLines="0" zoomScaleNormal="100" workbookViewId="0"/>
  </sheetViews>
  <sheetFormatPr baseColWidth="10" defaultRowHeight="16.5" customHeight="1"/>
  <cols>
    <col min="1" max="1" width="2.375" style="361" customWidth="1"/>
    <col min="2" max="2" width="15" style="361" customWidth="1"/>
    <col min="3" max="3" width="20.375" style="361" customWidth="1"/>
    <col min="4" max="4" width="5" style="361" customWidth="1"/>
    <col min="5" max="5" width="18.25" style="361" customWidth="1"/>
    <col min="6" max="8" width="11" style="361"/>
    <col min="9" max="9" width="13.75" style="361" customWidth="1"/>
    <col min="10" max="256" width="11" style="361"/>
    <col min="257" max="257" width="2.375" style="361" customWidth="1"/>
    <col min="258" max="258" width="15" style="361" customWidth="1"/>
    <col min="259" max="259" width="20.375" style="361" customWidth="1"/>
    <col min="260" max="260" width="5" style="361" customWidth="1"/>
    <col min="261" max="261" width="18.25" style="361" customWidth="1"/>
    <col min="262" max="264" width="11" style="361"/>
    <col min="265" max="265" width="13.75" style="361" customWidth="1"/>
    <col min="266" max="512" width="11" style="361"/>
    <col min="513" max="513" width="2.375" style="361" customWidth="1"/>
    <col min="514" max="514" width="15" style="361" customWidth="1"/>
    <col min="515" max="515" width="20.375" style="361" customWidth="1"/>
    <col min="516" max="516" width="5" style="361" customWidth="1"/>
    <col min="517" max="517" width="18.25" style="361" customWidth="1"/>
    <col min="518" max="520" width="11" style="361"/>
    <col min="521" max="521" width="13.75" style="361" customWidth="1"/>
    <col min="522" max="768" width="11" style="361"/>
    <col min="769" max="769" width="2.375" style="361" customWidth="1"/>
    <col min="770" max="770" width="15" style="361" customWidth="1"/>
    <col min="771" max="771" width="20.375" style="361" customWidth="1"/>
    <col min="772" max="772" width="5" style="361" customWidth="1"/>
    <col min="773" max="773" width="18.25" style="361" customWidth="1"/>
    <col min="774" max="776" width="11" style="361"/>
    <col min="777" max="777" width="13.75" style="361" customWidth="1"/>
    <col min="778" max="1024" width="11" style="361"/>
    <col min="1025" max="1025" width="2.375" style="361" customWidth="1"/>
    <col min="1026" max="1026" width="15" style="361" customWidth="1"/>
    <col min="1027" max="1027" width="20.375" style="361" customWidth="1"/>
    <col min="1028" max="1028" width="5" style="361" customWidth="1"/>
    <col min="1029" max="1029" width="18.25" style="361" customWidth="1"/>
    <col min="1030" max="1032" width="11" style="361"/>
    <col min="1033" max="1033" width="13.75" style="361" customWidth="1"/>
    <col min="1034" max="1280" width="11" style="361"/>
    <col min="1281" max="1281" width="2.375" style="361" customWidth="1"/>
    <col min="1282" max="1282" width="15" style="361" customWidth="1"/>
    <col min="1283" max="1283" width="20.375" style="361" customWidth="1"/>
    <col min="1284" max="1284" width="5" style="361" customWidth="1"/>
    <col min="1285" max="1285" width="18.25" style="361" customWidth="1"/>
    <col min="1286" max="1288" width="11" style="361"/>
    <col min="1289" max="1289" width="13.75" style="361" customWidth="1"/>
    <col min="1290" max="1536" width="11" style="361"/>
    <col min="1537" max="1537" width="2.375" style="361" customWidth="1"/>
    <col min="1538" max="1538" width="15" style="361" customWidth="1"/>
    <col min="1539" max="1539" width="20.375" style="361" customWidth="1"/>
    <col min="1540" max="1540" width="5" style="361" customWidth="1"/>
    <col min="1541" max="1541" width="18.25" style="361" customWidth="1"/>
    <col min="1542" max="1544" width="11" style="361"/>
    <col min="1545" max="1545" width="13.75" style="361" customWidth="1"/>
    <col min="1546" max="1792" width="11" style="361"/>
    <col min="1793" max="1793" width="2.375" style="361" customWidth="1"/>
    <col min="1794" max="1794" width="15" style="361" customWidth="1"/>
    <col min="1795" max="1795" width="20.375" style="361" customWidth="1"/>
    <col min="1796" max="1796" width="5" style="361" customWidth="1"/>
    <col min="1797" max="1797" width="18.25" style="361" customWidth="1"/>
    <col min="1798" max="1800" width="11" style="361"/>
    <col min="1801" max="1801" width="13.75" style="361" customWidth="1"/>
    <col min="1802" max="2048" width="11" style="361"/>
    <col min="2049" max="2049" width="2.375" style="361" customWidth="1"/>
    <col min="2050" max="2050" width="15" style="361" customWidth="1"/>
    <col min="2051" max="2051" width="20.375" style="361" customWidth="1"/>
    <col min="2052" max="2052" width="5" style="361" customWidth="1"/>
    <col min="2053" max="2053" width="18.25" style="361" customWidth="1"/>
    <col min="2054" max="2056" width="11" style="361"/>
    <col min="2057" max="2057" width="13.75" style="361" customWidth="1"/>
    <col min="2058" max="2304" width="11" style="361"/>
    <col min="2305" max="2305" width="2.375" style="361" customWidth="1"/>
    <col min="2306" max="2306" width="15" style="361" customWidth="1"/>
    <col min="2307" max="2307" width="20.375" style="361" customWidth="1"/>
    <col min="2308" max="2308" width="5" style="361" customWidth="1"/>
    <col min="2309" max="2309" width="18.25" style="361" customWidth="1"/>
    <col min="2310" max="2312" width="11" style="361"/>
    <col min="2313" max="2313" width="13.75" style="361" customWidth="1"/>
    <col min="2314" max="2560" width="11" style="361"/>
    <col min="2561" max="2561" width="2.375" style="361" customWidth="1"/>
    <col min="2562" max="2562" width="15" style="361" customWidth="1"/>
    <col min="2563" max="2563" width="20.375" style="361" customWidth="1"/>
    <col min="2564" max="2564" width="5" style="361" customWidth="1"/>
    <col min="2565" max="2565" width="18.25" style="361" customWidth="1"/>
    <col min="2566" max="2568" width="11" style="361"/>
    <col min="2569" max="2569" width="13.75" style="361" customWidth="1"/>
    <col min="2570" max="2816" width="11" style="361"/>
    <col min="2817" max="2817" width="2.375" style="361" customWidth="1"/>
    <col min="2818" max="2818" width="15" style="361" customWidth="1"/>
    <col min="2819" max="2819" width="20.375" style="361" customWidth="1"/>
    <col min="2820" max="2820" width="5" style="361" customWidth="1"/>
    <col min="2821" max="2821" width="18.25" style="361" customWidth="1"/>
    <col min="2822" max="2824" width="11" style="361"/>
    <col min="2825" max="2825" width="13.75" style="361" customWidth="1"/>
    <col min="2826" max="3072" width="11" style="361"/>
    <col min="3073" max="3073" width="2.375" style="361" customWidth="1"/>
    <col min="3074" max="3074" width="15" style="361" customWidth="1"/>
    <col min="3075" max="3075" width="20.375" style="361" customWidth="1"/>
    <col min="3076" max="3076" width="5" style="361" customWidth="1"/>
    <col min="3077" max="3077" width="18.25" style="361" customWidth="1"/>
    <col min="3078" max="3080" width="11" style="361"/>
    <col min="3081" max="3081" width="13.75" style="361" customWidth="1"/>
    <col min="3082" max="3328" width="11" style="361"/>
    <col min="3329" max="3329" width="2.375" style="361" customWidth="1"/>
    <col min="3330" max="3330" width="15" style="361" customWidth="1"/>
    <col min="3331" max="3331" width="20.375" style="361" customWidth="1"/>
    <col min="3332" max="3332" width="5" style="361" customWidth="1"/>
    <col min="3333" max="3333" width="18.25" style="361" customWidth="1"/>
    <col min="3334" max="3336" width="11" style="361"/>
    <col min="3337" max="3337" width="13.75" style="361" customWidth="1"/>
    <col min="3338" max="3584" width="11" style="361"/>
    <col min="3585" max="3585" width="2.375" style="361" customWidth="1"/>
    <col min="3586" max="3586" width="15" style="361" customWidth="1"/>
    <col min="3587" max="3587" width="20.375" style="361" customWidth="1"/>
    <col min="3588" max="3588" width="5" style="361" customWidth="1"/>
    <col min="3589" max="3589" width="18.25" style="361" customWidth="1"/>
    <col min="3590" max="3592" width="11" style="361"/>
    <col min="3593" max="3593" width="13.75" style="361" customWidth="1"/>
    <col min="3594" max="3840" width="11" style="361"/>
    <col min="3841" max="3841" width="2.375" style="361" customWidth="1"/>
    <col min="3842" max="3842" width="15" style="361" customWidth="1"/>
    <col min="3843" max="3843" width="20.375" style="361" customWidth="1"/>
    <col min="3844" max="3844" width="5" style="361" customWidth="1"/>
    <col min="3845" max="3845" width="18.25" style="361" customWidth="1"/>
    <col min="3846" max="3848" width="11" style="361"/>
    <col min="3849" max="3849" width="13.75" style="361" customWidth="1"/>
    <col min="3850" max="4096" width="11" style="361"/>
    <col min="4097" max="4097" width="2.375" style="361" customWidth="1"/>
    <col min="4098" max="4098" width="15" style="361" customWidth="1"/>
    <col min="4099" max="4099" width="20.375" style="361" customWidth="1"/>
    <col min="4100" max="4100" width="5" style="361" customWidth="1"/>
    <col min="4101" max="4101" width="18.25" style="361" customWidth="1"/>
    <col min="4102" max="4104" width="11" style="361"/>
    <col min="4105" max="4105" width="13.75" style="361" customWidth="1"/>
    <col min="4106" max="4352" width="11" style="361"/>
    <col min="4353" max="4353" width="2.375" style="361" customWidth="1"/>
    <col min="4354" max="4354" width="15" style="361" customWidth="1"/>
    <col min="4355" max="4355" width="20.375" style="361" customWidth="1"/>
    <col min="4356" max="4356" width="5" style="361" customWidth="1"/>
    <col min="4357" max="4357" width="18.25" style="361" customWidth="1"/>
    <col min="4358" max="4360" width="11" style="361"/>
    <col min="4361" max="4361" width="13.75" style="361" customWidth="1"/>
    <col min="4362" max="4608" width="11" style="361"/>
    <col min="4609" max="4609" width="2.375" style="361" customWidth="1"/>
    <col min="4610" max="4610" width="15" style="361" customWidth="1"/>
    <col min="4611" max="4611" width="20.375" style="361" customWidth="1"/>
    <col min="4612" max="4612" width="5" style="361" customWidth="1"/>
    <col min="4613" max="4613" width="18.25" style="361" customWidth="1"/>
    <col min="4614" max="4616" width="11" style="361"/>
    <col min="4617" max="4617" width="13.75" style="361" customWidth="1"/>
    <col min="4618" max="4864" width="11" style="361"/>
    <col min="4865" max="4865" width="2.375" style="361" customWidth="1"/>
    <col min="4866" max="4866" width="15" style="361" customWidth="1"/>
    <col min="4867" max="4867" width="20.375" style="361" customWidth="1"/>
    <col min="4868" max="4868" width="5" style="361" customWidth="1"/>
    <col min="4869" max="4869" width="18.25" style="361" customWidth="1"/>
    <col min="4870" max="4872" width="11" style="361"/>
    <col min="4873" max="4873" width="13.75" style="361" customWidth="1"/>
    <col min="4874" max="5120" width="11" style="361"/>
    <col min="5121" max="5121" width="2.375" style="361" customWidth="1"/>
    <col min="5122" max="5122" width="15" style="361" customWidth="1"/>
    <col min="5123" max="5123" width="20.375" style="361" customWidth="1"/>
    <col min="5124" max="5124" width="5" style="361" customWidth="1"/>
    <col min="5125" max="5125" width="18.25" style="361" customWidth="1"/>
    <col min="5126" max="5128" width="11" style="361"/>
    <col min="5129" max="5129" width="13.75" style="361" customWidth="1"/>
    <col min="5130" max="5376" width="11" style="361"/>
    <col min="5377" max="5377" width="2.375" style="361" customWidth="1"/>
    <col min="5378" max="5378" width="15" style="361" customWidth="1"/>
    <col min="5379" max="5379" width="20.375" style="361" customWidth="1"/>
    <col min="5380" max="5380" width="5" style="361" customWidth="1"/>
    <col min="5381" max="5381" width="18.25" style="361" customWidth="1"/>
    <col min="5382" max="5384" width="11" style="361"/>
    <col min="5385" max="5385" width="13.75" style="361" customWidth="1"/>
    <col min="5386" max="5632" width="11" style="361"/>
    <col min="5633" max="5633" width="2.375" style="361" customWidth="1"/>
    <col min="5634" max="5634" width="15" style="361" customWidth="1"/>
    <col min="5635" max="5635" width="20.375" style="361" customWidth="1"/>
    <col min="5636" max="5636" width="5" style="361" customWidth="1"/>
    <col min="5637" max="5637" width="18.25" style="361" customWidth="1"/>
    <col min="5638" max="5640" width="11" style="361"/>
    <col min="5641" max="5641" width="13.75" style="361" customWidth="1"/>
    <col min="5642" max="5888" width="11" style="361"/>
    <col min="5889" max="5889" width="2.375" style="361" customWidth="1"/>
    <col min="5890" max="5890" width="15" style="361" customWidth="1"/>
    <col min="5891" max="5891" width="20.375" style="361" customWidth="1"/>
    <col min="5892" max="5892" width="5" style="361" customWidth="1"/>
    <col min="5893" max="5893" width="18.25" style="361" customWidth="1"/>
    <col min="5894" max="5896" width="11" style="361"/>
    <col min="5897" max="5897" width="13.75" style="361" customWidth="1"/>
    <col min="5898" max="6144" width="11" style="361"/>
    <col min="6145" max="6145" width="2.375" style="361" customWidth="1"/>
    <col min="6146" max="6146" width="15" style="361" customWidth="1"/>
    <col min="6147" max="6147" width="20.375" style="361" customWidth="1"/>
    <col min="6148" max="6148" width="5" style="361" customWidth="1"/>
    <col min="6149" max="6149" width="18.25" style="361" customWidth="1"/>
    <col min="6150" max="6152" width="11" style="361"/>
    <col min="6153" max="6153" width="13.75" style="361" customWidth="1"/>
    <col min="6154" max="6400" width="11" style="361"/>
    <col min="6401" max="6401" width="2.375" style="361" customWidth="1"/>
    <col min="6402" max="6402" width="15" style="361" customWidth="1"/>
    <col min="6403" max="6403" width="20.375" style="361" customWidth="1"/>
    <col min="6404" max="6404" width="5" style="361" customWidth="1"/>
    <col min="6405" max="6405" width="18.25" style="361" customWidth="1"/>
    <col min="6406" max="6408" width="11" style="361"/>
    <col min="6409" max="6409" width="13.75" style="361" customWidth="1"/>
    <col min="6410" max="6656" width="11" style="361"/>
    <col min="6657" max="6657" width="2.375" style="361" customWidth="1"/>
    <col min="6658" max="6658" width="15" style="361" customWidth="1"/>
    <col min="6659" max="6659" width="20.375" style="361" customWidth="1"/>
    <col min="6660" max="6660" width="5" style="361" customWidth="1"/>
    <col min="6661" max="6661" width="18.25" style="361" customWidth="1"/>
    <col min="6662" max="6664" width="11" style="361"/>
    <col min="6665" max="6665" width="13.75" style="361" customWidth="1"/>
    <col min="6666" max="6912" width="11" style="361"/>
    <col min="6913" max="6913" width="2.375" style="361" customWidth="1"/>
    <col min="6914" max="6914" width="15" style="361" customWidth="1"/>
    <col min="6915" max="6915" width="20.375" style="361" customWidth="1"/>
    <col min="6916" max="6916" width="5" style="361" customWidth="1"/>
    <col min="6917" max="6917" width="18.25" style="361" customWidth="1"/>
    <col min="6918" max="6920" width="11" style="361"/>
    <col min="6921" max="6921" width="13.75" style="361" customWidth="1"/>
    <col min="6922" max="7168" width="11" style="361"/>
    <col min="7169" max="7169" width="2.375" style="361" customWidth="1"/>
    <col min="7170" max="7170" width="15" style="361" customWidth="1"/>
    <col min="7171" max="7171" width="20.375" style="361" customWidth="1"/>
    <col min="7172" max="7172" width="5" style="361" customWidth="1"/>
    <col min="7173" max="7173" width="18.25" style="361" customWidth="1"/>
    <col min="7174" max="7176" width="11" style="361"/>
    <col min="7177" max="7177" width="13.75" style="361" customWidth="1"/>
    <col min="7178" max="7424" width="11" style="361"/>
    <col min="7425" max="7425" width="2.375" style="361" customWidth="1"/>
    <col min="7426" max="7426" width="15" style="361" customWidth="1"/>
    <col min="7427" max="7427" width="20.375" style="361" customWidth="1"/>
    <col min="7428" max="7428" width="5" style="361" customWidth="1"/>
    <col min="7429" max="7429" width="18.25" style="361" customWidth="1"/>
    <col min="7430" max="7432" width="11" style="361"/>
    <col min="7433" max="7433" width="13.75" style="361" customWidth="1"/>
    <col min="7434" max="7680" width="11" style="361"/>
    <col min="7681" max="7681" width="2.375" style="361" customWidth="1"/>
    <col min="7682" max="7682" width="15" style="361" customWidth="1"/>
    <col min="7683" max="7683" width="20.375" style="361" customWidth="1"/>
    <col min="7684" max="7684" width="5" style="361" customWidth="1"/>
    <col min="7685" max="7685" width="18.25" style="361" customWidth="1"/>
    <col min="7686" max="7688" width="11" style="361"/>
    <col min="7689" max="7689" width="13.75" style="361" customWidth="1"/>
    <col min="7690" max="7936" width="11" style="361"/>
    <col min="7937" max="7937" width="2.375" style="361" customWidth="1"/>
    <col min="7938" max="7938" width="15" style="361" customWidth="1"/>
    <col min="7939" max="7939" width="20.375" style="361" customWidth="1"/>
    <col min="7940" max="7940" width="5" style="361" customWidth="1"/>
    <col min="7941" max="7941" width="18.25" style="361" customWidth="1"/>
    <col min="7942" max="7944" width="11" style="361"/>
    <col min="7945" max="7945" width="13.75" style="361" customWidth="1"/>
    <col min="7946" max="8192" width="11" style="361"/>
    <col min="8193" max="8193" width="2.375" style="361" customWidth="1"/>
    <col min="8194" max="8194" width="15" style="361" customWidth="1"/>
    <col min="8195" max="8195" width="20.375" style="361" customWidth="1"/>
    <col min="8196" max="8196" width="5" style="361" customWidth="1"/>
    <col min="8197" max="8197" width="18.25" style="361" customWidth="1"/>
    <col min="8198" max="8200" width="11" style="361"/>
    <col min="8201" max="8201" width="13.75" style="361" customWidth="1"/>
    <col min="8202" max="8448" width="11" style="361"/>
    <col min="8449" max="8449" width="2.375" style="361" customWidth="1"/>
    <col min="8450" max="8450" width="15" style="361" customWidth="1"/>
    <col min="8451" max="8451" width="20.375" style="361" customWidth="1"/>
    <col min="8452" max="8452" width="5" style="361" customWidth="1"/>
    <col min="8453" max="8453" width="18.25" style="361" customWidth="1"/>
    <col min="8454" max="8456" width="11" style="361"/>
    <col min="8457" max="8457" width="13.75" style="361" customWidth="1"/>
    <col min="8458" max="8704" width="11" style="361"/>
    <col min="8705" max="8705" width="2.375" style="361" customWidth="1"/>
    <col min="8706" max="8706" width="15" style="361" customWidth="1"/>
    <col min="8707" max="8707" width="20.375" style="361" customWidth="1"/>
    <col min="8708" max="8708" width="5" style="361" customWidth="1"/>
    <col min="8709" max="8709" width="18.25" style="361" customWidth="1"/>
    <col min="8710" max="8712" width="11" style="361"/>
    <col min="8713" max="8713" width="13.75" style="361" customWidth="1"/>
    <col min="8714" max="8960" width="11" style="361"/>
    <col min="8961" max="8961" width="2.375" style="361" customWidth="1"/>
    <col min="8962" max="8962" width="15" style="361" customWidth="1"/>
    <col min="8963" max="8963" width="20.375" style="361" customWidth="1"/>
    <col min="8964" max="8964" width="5" style="361" customWidth="1"/>
    <col min="8965" max="8965" width="18.25" style="361" customWidth="1"/>
    <col min="8966" max="8968" width="11" style="361"/>
    <col min="8969" max="8969" width="13.75" style="361" customWidth="1"/>
    <col min="8970" max="9216" width="11" style="361"/>
    <col min="9217" max="9217" width="2.375" style="361" customWidth="1"/>
    <col min="9218" max="9218" width="15" style="361" customWidth="1"/>
    <col min="9219" max="9219" width="20.375" style="361" customWidth="1"/>
    <col min="9220" max="9220" width="5" style="361" customWidth="1"/>
    <col min="9221" max="9221" width="18.25" style="361" customWidth="1"/>
    <col min="9222" max="9224" width="11" style="361"/>
    <col min="9225" max="9225" width="13.75" style="361" customWidth="1"/>
    <col min="9226" max="9472" width="11" style="361"/>
    <col min="9473" max="9473" width="2.375" style="361" customWidth="1"/>
    <col min="9474" max="9474" width="15" style="361" customWidth="1"/>
    <col min="9475" max="9475" width="20.375" style="361" customWidth="1"/>
    <col min="9476" max="9476" width="5" style="361" customWidth="1"/>
    <col min="9477" max="9477" width="18.25" style="361" customWidth="1"/>
    <col min="9478" max="9480" width="11" style="361"/>
    <col min="9481" max="9481" width="13.75" style="361" customWidth="1"/>
    <col min="9482" max="9728" width="11" style="361"/>
    <col min="9729" max="9729" width="2.375" style="361" customWidth="1"/>
    <col min="9730" max="9730" width="15" style="361" customWidth="1"/>
    <col min="9731" max="9731" width="20.375" style="361" customWidth="1"/>
    <col min="9732" max="9732" width="5" style="361" customWidth="1"/>
    <col min="9733" max="9733" width="18.25" style="361" customWidth="1"/>
    <col min="9734" max="9736" width="11" style="361"/>
    <col min="9737" max="9737" width="13.75" style="361" customWidth="1"/>
    <col min="9738" max="9984" width="11" style="361"/>
    <col min="9985" max="9985" width="2.375" style="361" customWidth="1"/>
    <col min="9986" max="9986" width="15" style="361" customWidth="1"/>
    <col min="9987" max="9987" width="20.375" style="361" customWidth="1"/>
    <col min="9988" max="9988" width="5" style="361" customWidth="1"/>
    <col min="9989" max="9989" width="18.25" style="361" customWidth="1"/>
    <col min="9990" max="9992" width="11" style="361"/>
    <col min="9993" max="9993" width="13.75" style="361" customWidth="1"/>
    <col min="9994" max="10240" width="11" style="361"/>
    <col min="10241" max="10241" width="2.375" style="361" customWidth="1"/>
    <col min="10242" max="10242" width="15" style="361" customWidth="1"/>
    <col min="10243" max="10243" width="20.375" style="361" customWidth="1"/>
    <col min="10244" max="10244" width="5" style="361" customWidth="1"/>
    <col min="10245" max="10245" width="18.25" style="361" customWidth="1"/>
    <col min="10246" max="10248" width="11" style="361"/>
    <col min="10249" max="10249" width="13.75" style="361" customWidth="1"/>
    <col min="10250" max="10496" width="11" style="361"/>
    <col min="10497" max="10497" width="2.375" style="361" customWidth="1"/>
    <col min="10498" max="10498" width="15" style="361" customWidth="1"/>
    <col min="10499" max="10499" width="20.375" style="361" customWidth="1"/>
    <col min="10500" max="10500" width="5" style="361" customWidth="1"/>
    <col min="10501" max="10501" width="18.25" style="361" customWidth="1"/>
    <col min="10502" max="10504" width="11" style="361"/>
    <col min="10505" max="10505" width="13.75" style="361" customWidth="1"/>
    <col min="10506" max="10752" width="11" style="361"/>
    <col min="10753" max="10753" width="2.375" style="361" customWidth="1"/>
    <col min="10754" max="10754" width="15" style="361" customWidth="1"/>
    <col min="10755" max="10755" width="20.375" style="361" customWidth="1"/>
    <col min="10756" max="10756" width="5" style="361" customWidth="1"/>
    <col min="10757" max="10757" width="18.25" style="361" customWidth="1"/>
    <col min="10758" max="10760" width="11" style="361"/>
    <col min="10761" max="10761" width="13.75" style="361" customWidth="1"/>
    <col min="10762" max="11008" width="11" style="361"/>
    <col min="11009" max="11009" width="2.375" style="361" customWidth="1"/>
    <col min="11010" max="11010" width="15" style="361" customWidth="1"/>
    <col min="11011" max="11011" width="20.375" style="361" customWidth="1"/>
    <col min="11012" max="11012" width="5" style="361" customWidth="1"/>
    <col min="11013" max="11013" width="18.25" style="361" customWidth="1"/>
    <col min="11014" max="11016" width="11" style="361"/>
    <col min="11017" max="11017" width="13.75" style="361" customWidth="1"/>
    <col min="11018" max="11264" width="11" style="361"/>
    <col min="11265" max="11265" width="2.375" style="361" customWidth="1"/>
    <col min="11266" max="11266" width="15" style="361" customWidth="1"/>
    <col min="11267" max="11267" width="20.375" style="361" customWidth="1"/>
    <col min="11268" max="11268" width="5" style="361" customWidth="1"/>
    <col min="11269" max="11269" width="18.25" style="361" customWidth="1"/>
    <col min="11270" max="11272" width="11" style="361"/>
    <col min="11273" max="11273" width="13.75" style="361" customWidth="1"/>
    <col min="11274" max="11520" width="11" style="361"/>
    <col min="11521" max="11521" width="2.375" style="361" customWidth="1"/>
    <col min="11522" max="11522" width="15" style="361" customWidth="1"/>
    <col min="11523" max="11523" width="20.375" style="361" customWidth="1"/>
    <col min="11524" max="11524" width="5" style="361" customWidth="1"/>
    <col min="11525" max="11525" width="18.25" style="361" customWidth="1"/>
    <col min="11526" max="11528" width="11" style="361"/>
    <col min="11529" max="11529" width="13.75" style="361" customWidth="1"/>
    <col min="11530" max="11776" width="11" style="361"/>
    <col min="11777" max="11777" width="2.375" style="361" customWidth="1"/>
    <col min="11778" max="11778" width="15" style="361" customWidth="1"/>
    <col min="11779" max="11779" width="20.375" style="361" customWidth="1"/>
    <col min="11780" max="11780" width="5" style="361" customWidth="1"/>
    <col min="11781" max="11781" width="18.25" style="361" customWidth="1"/>
    <col min="11782" max="11784" width="11" style="361"/>
    <col min="11785" max="11785" width="13.75" style="361" customWidth="1"/>
    <col min="11786" max="12032" width="11" style="361"/>
    <col min="12033" max="12033" width="2.375" style="361" customWidth="1"/>
    <col min="12034" max="12034" width="15" style="361" customWidth="1"/>
    <col min="12035" max="12035" width="20.375" style="361" customWidth="1"/>
    <col min="12036" max="12036" width="5" style="361" customWidth="1"/>
    <col min="12037" max="12037" width="18.25" style="361" customWidth="1"/>
    <col min="12038" max="12040" width="11" style="361"/>
    <col min="12041" max="12041" width="13.75" style="361" customWidth="1"/>
    <col min="12042" max="12288" width="11" style="361"/>
    <col min="12289" max="12289" width="2.375" style="361" customWidth="1"/>
    <col min="12290" max="12290" width="15" style="361" customWidth="1"/>
    <col min="12291" max="12291" width="20.375" style="361" customWidth="1"/>
    <col min="12292" max="12292" width="5" style="361" customWidth="1"/>
    <col min="12293" max="12293" width="18.25" style="361" customWidth="1"/>
    <col min="12294" max="12296" width="11" style="361"/>
    <col min="12297" max="12297" width="13.75" style="361" customWidth="1"/>
    <col min="12298" max="12544" width="11" style="361"/>
    <col min="12545" max="12545" width="2.375" style="361" customWidth="1"/>
    <col min="12546" max="12546" width="15" style="361" customWidth="1"/>
    <col min="12547" max="12547" width="20.375" style="361" customWidth="1"/>
    <col min="12548" max="12548" width="5" style="361" customWidth="1"/>
    <col min="12549" max="12549" width="18.25" style="361" customWidth="1"/>
    <col min="12550" max="12552" width="11" style="361"/>
    <col min="12553" max="12553" width="13.75" style="361" customWidth="1"/>
    <col min="12554" max="12800" width="11" style="361"/>
    <col min="12801" max="12801" width="2.375" style="361" customWidth="1"/>
    <col min="12802" max="12802" width="15" style="361" customWidth="1"/>
    <col min="12803" max="12803" width="20.375" style="361" customWidth="1"/>
    <col min="12804" max="12804" width="5" style="361" customWidth="1"/>
    <col min="12805" max="12805" width="18.25" style="361" customWidth="1"/>
    <col min="12806" max="12808" width="11" style="361"/>
    <col min="12809" max="12809" width="13.75" style="361" customWidth="1"/>
    <col min="12810" max="13056" width="11" style="361"/>
    <col min="13057" max="13057" width="2.375" style="361" customWidth="1"/>
    <col min="13058" max="13058" width="15" style="361" customWidth="1"/>
    <col min="13059" max="13059" width="20.375" style="361" customWidth="1"/>
    <col min="13060" max="13060" width="5" style="361" customWidth="1"/>
    <col min="13061" max="13061" width="18.25" style="361" customWidth="1"/>
    <col min="13062" max="13064" width="11" style="361"/>
    <col min="13065" max="13065" width="13.75" style="361" customWidth="1"/>
    <col min="13066" max="13312" width="11" style="361"/>
    <col min="13313" max="13313" width="2.375" style="361" customWidth="1"/>
    <col min="13314" max="13314" width="15" style="361" customWidth="1"/>
    <col min="13315" max="13315" width="20.375" style="361" customWidth="1"/>
    <col min="13316" max="13316" width="5" style="361" customWidth="1"/>
    <col min="13317" max="13317" width="18.25" style="361" customWidth="1"/>
    <col min="13318" max="13320" width="11" style="361"/>
    <col min="13321" max="13321" width="13.75" style="361" customWidth="1"/>
    <col min="13322" max="13568" width="11" style="361"/>
    <col min="13569" max="13569" width="2.375" style="361" customWidth="1"/>
    <col min="13570" max="13570" width="15" style="361" customWidth="1"/>
    <col min="13571" max="13571" width="20.375" style="361" customWidth="1"/>
    <col min="13572" max="13572" width="5" style="361" customWidth="1"/>
    <col min="13573" max="13573" width="18.25" style="361" customWidth="1"/>
    <col min="13574" max="13576" width="11" style="361"/>
    <col min="13577" max="13577" width="13.75" style="361" customWidth="1"/>
    <col min="13578" max="13824" width="11" style="361"/>
    <col min="13825" max="13825" width="2.375" style="361" customWidth="1"/>
    <col min="13826" max="13826" width="15" style="361" customWidth="1"/>
    <col min="13827" max="13827" width="20.375" style="361" customWidth="1"/>
    <col min="13828" max="13828" width="5" style="361" customWidth="1"/>
    <col min="13829" max="13829" width="18.25" style="361" customWidth="1"/>
    <col min="13830" max="13832" width="11" style="361"/>
    <col min="13833" max="13833" width="13.75" style="361" customWidth="1"/>
    <col min="13834" max="14080" width="11" style="361"/>
    <col min="14081" max="14081" width="2.375" style="361" customWidth="1"/>
    <col min="14082" max="14082" width="15" style="361" customWidth="1"/>
    <col min="14083" max="14083" width="20.375" style="361" customWidth="1"/>
    <col min="14084" max="14084" width="5" style="361" customWidth="1"/>
    <col min="14085" max="14085" width="18.25" style="361" customWidth="1"/>
    <col min="14086" max="14088" width="11" style="361"/>
    <col min="14089" max="14089" width="13.75" style="361" customWidth="1"/>
    <col min="14090" max="14336" width="11" style="361"/>
    <col min="14337" max="14337" width="2.375" style="361" customWidth="1"/>
    <col min="14338" max="14338" width="15" style="361" customWidth="1"/>
    <col min="14339" max="14339" width="20.375" style="361" customWidth="1"/>
    <col min="14340" max="14340" width="5" style="361" customWidth="1"/>
    <col min="14341" max="14341" width="18.25" style="361" customWidth="1"/>
    <col min="14342" max="14344" width="11" style="361"/>
    <col min="14345" max="14345" width="13.75" style="361" customWidth="1"/>
    <col min="14346" max="14592" width="11" style="361"/>
    <col min="14593" max="14593" width="2.375" style="361" customWidth="1"/>
    <col min="14594" max="14594" width="15" style="361" customWidth="1"/>
    <col min="14595" max="14595" width="20.375" style="361" customWidth="1"/>
    <col min="14596" max="14596" width="5" style="361" customWidth="1"/>
    <col min="14597" max="14597" width="18.25" style="361" customWidth="1"/>
    <col min="14598" max="14600" width="11" style="361"/>
    <col min="14601" max="14601" width="13.75" style="361" customWidth="1"/>
    <col min="14602" max="14848" width="11" style="361"/>
    <col min="14849" max="14849" width="2.375" style="361" customWidth="1"/>
    <col min="14850" max="14850" width="15" style="361" customWidth="1"/>
    <col min="14851" max="14851" width="20.375" style="361" customWidth="1"/>
    <col min="14852" max="14852" width="5" style="361" customWidth="1"/>
    <col min="14853" max="14853" width="18.25" style="361" customWidth="1"/>
    <col min="14854" max="14856" width="11" style="361"/>
    <col min="14857" max="14857" width="13.75" style="361" customWidth="1"/>
    <col min="14858" max="15104" width="11" style="361"/>
    <col min="15105" max="15105" width="2.375" style="361" customWidth="1"/>
    <col min="15106" max="15106" width="15" style="361" customWidth="1"/>
    <col min="15107" max="15107" width="20.375" style="361" customWidth="1"/>
    <col min="15108" max="15108" width="5" style="361" customWidth="1"/>
    <col min="15109" max="15109" width="18.25" style="361" customWidth="1"/>
    <col min="15110" max="15112" width="11" style="361"/>
    <col min="15113" max="15113" width="13.75" style="361" customWidth="1"/>
    <col min="15114" max="15360" width="11" style="361"/>
    <col min="15361" max="15361" width="2.375" style="361" customWidth="1"/>
    <col min="15362" max="15362" width="15" style="361" customWidth="1"/>
    <col min="15363" max="15363" width="20.375" style="361" customWidth="1"/>
    <col min="15364" max="15364" width="5" style="361" customWidth="1"/>
    <col min="15365" max="15365" width="18.25" style="361" customWidth="1"/>
    <col min="15366" max="15368" width="11" style="361"/>
    <col min="15369" max="15369" width="13.75" style="361" customWidth="1"/>
    <col min="15370" max="15616" width="11" style="361"/>
    <col min="15617" max="15617" width="2.375" style="361" customWidth="1"/>
    <col min="15618" max="15618" width="15" style="361" customWidth="1"/>
    <col min="15619" max="15619" width="20.375" style="361" customWidth="1"/>
    <col min="15620" max="15620" width="5" style="361" customWidth="1"/>
    <col min="15621" max="15621" width="18.25" style="361" customWidth="1"/>
    <col min="15622" max="15624" width="11" style="361"/>
    <col min="15625" max="15625" width="13.75" style="361" customWidth="1"/>
    <col min="15626" max="15872" width="11" style="361"/>
    <col min="15873" max="15873" width="2.375" style="361" customWidth="1"/>
    <col min="15874" max="15874" width="15" style="361" customWidth="1"/>
    <col min="15875" max="15875" width="20.375" style="361" customWidth="1"/>
    <col min="15876" max="15876" width="5" style="361" customWidth="1"/>
    <col min="15877" max="15877" width="18.25" style="361" customWidth="1"/>
    <col min="15878" max="15880" width="11" style="361"/>
    <col min="15881" max="15881" width="13.75" style="361" customWidth="1"/>
    <col min="15882" max="16128" width="11" style="361"/>
    <col min="16129" max="16129" width="2.375" style="361" customWidth="1"/>
    <col min="16130" max="16130" width="15" style="361" customWidth="1"/>
    <col min="16131" max="16131" width="20.375" style="361" customWidth="1"/>
    <col min="16132" max="16132" width="5" style="361" customWidth="1"/>
    <col min="16133" max="16133" width="18.25" style="361" customWidth="1"/>
    <col min="16134" max="16136" width="11" style="361"/>
    <col min="16137" max="16137" width="13.75" style="361" customWidth="1"/>
    <col min="16138" max="16384" width="11" style="361"/>
  </cols>
  <sheetData>
    <row r="1" spans="1:9" s="344" customFormat="1" ht="33.75" customHeight="1">
      <c r="A1" s="342"/>
      <c r="B1" s="342"/>
      <c r="C1" s="342"/>
      <c r="D1" s="342"/>
      <c r="E1" s="343"/>
      <c r="F1" s="343"/>
      <c r="G1" s="343"/>
      <c r="I1" s="345"/>
    </row>
    <row r="2" spans="1:9" s="347" customFormat="1" ht="24.75" customHeight="1">
      <c r="A2" s="346"/>
      <c r="C2" s="348"/>
      <c r="D2" s="348"/>
      <c r="G2" s="349" t="s">
        <v>388</v>
      </c>
      <c r="H2" s="350"/>
      <c r="I2" s="350"/>
    </row>
    <row r="3" spans="1:9" s="344" customFormat="1" ht="19.5" customHeight="1">
      <c r="A3" s="351" t="s">
        <v>85</v>
      </c>
      <c r="D3" s="352"/>
      <c r="G3" s="290"/>
    </row>
    <row r="4" spans="1:9" s="347" customFormat="1" ht="19.5" customHeight="1">
      <c r="A4" s="346"/>
      <c r="C4" s="348"/>
      <c r="D4" s="348"/>
      <c r="E4" s="348"/>
      <c r="G4" s="353"/>
      <c r="H4" s="350"/>
      <c r="I4" s="350"/>
    </row>
    <row r="5" spans="1:9" s="347" customFormat="1" ht="29.25" customHeight="1">
      <c r="A5" s="508" t="s">
        <v>347</v>
      </c>
      <c r="B5" s="509"/>
      <c r="C5" s="509"/>
      <c r="D5" s="509"/>
      <c r="E5" s="509"/>
      <c r="F5" s="510"/>
      <c r="G5" s="510"/>
      <c r="H5" s="350"/>
      <c r="I5" s="350"/>
    </row>
    <row r="6" spans="1:9" s="347" customFormat="1" ht="12.75" customHeight="1">
      <c r="A6" s="346"/>
      <c r="C6" s="348"/>
      <c r="D6" s="348"/>
      <c r="E6" s="348"/>
      <c r="G6" s="353"/>
      <c r="H6" s="350"/>
      <c r="I6" s="350"/>
    </row>
    <row r="7" spans="1:9" s="353" customFormat="1" ht="12.75" customHeight="1">
      <c r="A7" s="329"/>
      <c r="B7" s="503" t="s">
        <v>86</v>
      </c>
      <c r="C7" s="503"/>
      <c r="D7" s="503"/>
      <c r="E7" s="330"/>
      <c r="H7" s="350"/>
      <c r="I7" s="350"/>
    </row>
    <row r="8" spans="1:9" s="353" customFormat="1" ht="12.75" customHeight="1">
      <c r="A8" s="329" t="s">
        <v>87</v>
      </c>
      <c r="B8" s="503" t="s">
        <v>389</v>
      </c>
      <c r="C8" s="503"/>
      <c r="D8" s="511"/>
      <c r="E8" s="354"/>
      <c r="F8" s="354"/>
      <c r="H8" s="350"/>
      <c r="I8" s="350"/>
    </row>
    <row r="9" spans="1:9" s="353" customFormat="1" ht="12.75" customHeight="1">
      <c r="A9" s="329"/>
      <c r="B9" s="502" t="s">
        <v>88</v>
      </c>
      <c r="C9" s="502"/>
      <c r="D9" s="331"/>
      <c r="E9" s="330"/>
      <c r="G9" s="355"/>
      <c r="H9" s="356"/>
      <c r="I9" s="356"/>
    </row>
    <row r="10" spans="1:9" s="353" customFormat="1" ht="12.75" customHeight="1">
      <c r="A10" s="329"/>
      <c r="B10" s="502" t="s">
        <v>89</v>
      </c>
      <c r="C10" s="503"/>
      <c r="D10" s="332"/>
      <c r="E10" s="330"/>
      <c r="G10" s="355"/>
      <c r="H10" s="357"/>
      <c r="I10" s="357"/>
    </row>
    <row r="11" spans="1:9" s="353" customFormat="1" ht="12.75" customHeight="1">
      <c r="A11" s="329"/>
      <c r="B11" s="512" t="s">
        <v>390</v>
      </c>
      <c r="C11" s="512"/>
      <c r="D11" s="332"/>
      <c r="E11" s="330"/>
      <c r="G11" s="355"/>
      <c r="H11" s="357"/>
      <c r="I11" s="357"/>
    </row>
    <row r="12" spans="1:9" s="353" customFormat="1" ht="12.75" customHeight="1">
      <c r="A12" s="329"/>
      <c r="B12" s="512" t="s">
        <v>90</v>
      </c>
      <c r="C12" s="512"/>
      <c r="D12" s="332"/>
      <c r="E12" s="330"/>
      <c r="G12" s="355"/>
    </row>
    <row r="13" spans="1:9" s="353" customFormat="1" ht="12.75" customHeight="1">
      <c r="A13" s="329"/>
      <c r="B13" s="501" t="s">
        <v>91</v>
      </c>
      <c r="C13" s="501"/>
      <c r="D13" s="331"/>
      <c r="E13" s="330"/>
      <c r="G13" s="355"/>
    </row>
    <row r="14" spans="1:9" s="353" customFormat="1" ht="12.75" customHeight="1">
      <c r="A14" s="329"/>
      <c r="B14" s="501" t="s">
        <v>380</v>
      </c>
      <c r="C14" s="501"/>
      <c r="D14" s="331"/>
      <c r="E14" s="330"/>
      <c r="G14" s="355"/>
    </row>
    <row r="15" spans="1:9" s="353" customFormat="1" ht="12.75" customHeight="1">
      <c r="A15" s="329"/>
      <c r="B15" s="512" t="s">
        <v>383</v>
      </c>
      <c r="C15" s="512"/>
      <c r="D15" s="331"/>
      <c r="E15" s="330"/>
      <c r="G15" s="355"/>
    </row>
    <row r="16" spans="1:9" s="353" customFormat="1" ht="12.75" customHeight="1">
      <c r="A16" s="329"/>
      <c r="B16" s="512" t="s">
        <v>381</v>
      </c>
      <c r="C16" s="512"/>
      <c r="D16" s="331"/>
      <c r="E16" s="330"/>
      <c r="G16" s="355"/>
    </row>
    <row r="17" spans="1:8" s="353" customFormat="1" ht="12.75" customHeight="1">
      <c r="A17" s="329"/>
      <c r="B17" s="501" t="s">
        <v>391</v>
      </c>
      <c r="C17" s="501"/>
      <c r="D17" s="331"/>
      <c r="E17" s="330"/>
    </row>
    <row r="18" spans="1:8" s="353" customFormat="1" ht="12.75" customHeight="1">
      <c r="A18" s="329"/>
      <c r="B18" s="501" t="s">
        <v>392</v>
      </c>
      <c r="C18" s="501"/>
      <c r="D18" s="331"/>
      <c r="E18" s="330"/>
      <c r="G18" s="347"/>
    </row>
    <row r="19" spans="1:8" s="353" customFormat="1" ht="12.75" customHeight="1">
      <c r="A19" s="329"/>
      <c r="B19" s="502" t="s">
        <v>92</v>
      </c>
      <c r="C19" s="503"/>
      <c r="D19" s="331"/>
      <c r="E19" s="330"/>
      <c r="G19" s="347"/>
    </row>
    <row r="20" spans="1:8" s="353" customFormat="1" ht="12.75" customHeight="1">
      <c r="A20" s="329"/>
      <c r="B20" s="502" t="s">
        <v>382</v>
      </c>
      <c r="C20" s="503"/>
      <c r="D20" s="332"/>
      <c r="E20" s="330"/>
      <c r="G20" s="347"/>
    </row>
    <row r="21" spans="1:8" s="353" customFormat="1" ht="12.75" customHeight="1">
      <c r="A21" s="329"/>
      <c r="B21" s="502" t="s">
        <v>93</v>
      </c>
      <c r="C21" s="503"/>
      <c r="D21" s="332"/>
      <c r="E21" s="330"/>
      <c r="G21" s="347"/>
    </row>
    <row r="22" spans="1:8" s="347" customFormat="1" ht="12.75" customHeight="1">
      <c r="A22" s="329"/>
      <c r="B22" s="501" t="s">
        <v>94</v>
      </c>
      <c r="C22" s="504"/>
      <c r="D22" s="332"/>
      <c r="E22" s="330"/>
    </row>
    <row r="23" spans="1:8" s="347" customFormat="1" ht="12.75" customHeight="1">
      <c r="A23" s="329"/>
      <c r="B23" s="333"/>
      <c r="C23" s="334"/>
      <c r="D23" s="332"/>
      <c r="E23" s="330"/>
    </row>
    <row r="24" spans="1:8" s="347" customFormat="1" ht="12.75" customHeight="1">
      <c r="A24" s="505" t="s">
        <v>348</v>
      </c>
      <c r="B24" s="506"/>
      <c r="C24" s="506"/>
      <c r="D24" s="507"/>
      <c r="E24" s="507"/>
      <c r="F24" s="507"/>
      <c r="G24" s="507"/>
    </row>
    <row r="25" spans="1:8" s="347" customFormat="1" ht="12.75" customHeight="1">
      <c r="A25" s="335"/>
      <c r="B25" s="336"/>
      <c r="C25" s="336"/>
      <c r="D25" s="331"/>
      <c r="E25" s="337"/>
      <c r="F25" s="358"/>
      <c r="G25" s="358"/>
      <c r="H25" s="358"/>
    </row>
    <row r="26" spans="1:8" s="347" customFormat="1" ht="12.75" customHeight="1">
      <c r="A26" s="496" t="s">
        <v>393</v>
      </c>
      <c r="B26" s="496"/>
      <c r="C26" s="496"/>
      <c r="D26" s="496"/>
      <c r="E26" s="496"/>
      <c r="F26" s="497"/>
      <c r="G26" s="497"/>
      <c r="H26" s="358"/>
    </row>
    <row r="27" spans="1:8" s="353" customFormat="1" ht="12.75" customHeight="1">
      <c r="A27" s="497"/>
      <c r="B27" s="497"/>
      <c r="C27" s="497"/>
      <c r="D27" s="497"/>
      <c r="E27" s="497"/>
      <c r="F27" s="497"/>
      <c r="G27" s="497"/>
      <c r="H27" s="359"/>
    </row>
    <row r="28" spans="1:8" ht="12.75" customHeight="1">
      <c r="A28" s="338"/>
      <c r="B28" s="338"/>
      <c r="C28" s="338"/>
      <c r="D28" s="339"/>
      <c r="E28" s="339"/>
      <c r="F28" s="360"/>
      <c r="G28" s="360"/>
      <c r="H28" s="360"/>
    </row>
    <row r="29" spans="1:8" ht="12.75" customHeight="1">
      <c r="A29" s="498" t="s">
        <v>384</v>
      </c>
      <c r="B29" s="499"/>
      <c r="C29" s="499"/>
      <c r="D29" s="499"/>
      <c r="E29" s="499"/>
      <c r="F29" s="499"/>
      <c r="G29" s="499"/>
      <c r="H29" s="360"/>
    </row>
    <row r="30" spans="1:8" ht="12.75" customHeight="1">
      <c r="A30" s="497" t="s">
        <v>385</v>
      </c>
      <c r="B30" s="497"/>
      <c r="C30" s="340" t="s">
        <v>386</v>
      </c>
      <c r="D30" s="500" t="s">
        <v>387</v>
      </c>
      <c r="E30" s="499"/>
      <c r="F30" s="499"/>
      <c r="G30" s="499"/>
      <c r="H30" s="360"/>
    </row>
    <row r="31" spans="1:8" ht="16.5" customHeight="1">
      <c r="A31" s="360"/>
      <c r="B31" s="360"/>
      <c r="C31" s="360"/>
      <c r="D31" s="360"/>
      <c r="E31" s="360"/>
      <c r="F31" s="360"/>
      <c r="G31" s="360"/>
      <c r="H31" s="360"/>
    </row>
    <row r="32" spans="1:8" ht="16.5" customHeight="1">
      <c r="A32" s="360"/>
      <c r="B32" s="360"/>
      <c r="C32" s="360"/>
      <c r="D32" s="360"/>
      <c r="E32" s="360"/>
      <c r="F32" s="360"/>
      <c r="G32" s="360"/>
      <c r="H32" s="360"/>
    </row>
  </sheetData>
  <mergeCells count="22">
    <mergeCell ref="B17:C17"/>
    <mergeCell ref="A5:G5"/>
    <mergeCell ref="B7:D7"/>
    <mergeCell ref="B8:D8"/>
    <mergeCell ref="B9:C9"/>
    <mergeCell ref="B10:C10"/>
    <mergeCell ref="B11:C11"/>
    <mergeCell ref="B12:C12"/>
    <mergeCell ref="B13:C13"/>
    <mergeCell ref="B14:C14"/>
    <mergeCell ref="B15:C15"/>
    <mergeCell ref="B16:C16"/>
    <mergeCell ref="A26:G27"/>
    <mergeCell ref="A29:G29"/>
    <mergeCell ref="A30:B30"/>
    <mergeCell ref="D30:G30"/>
    <mergeCell ref="B18:C18"/>
    <mergeCell ref="B19:C19"/>
    <mergeCell ref="B20:C20"/>
    <mergeCell ref="B21:C21"/>
    <mergeCell ref="B22:C22"/>
    <mergeCell ref="A24:G24"/>
  </mergeCells>
  <hyperlinks>
    <hyperlink ref="B9:C9" r:id="rId1" display="Ausbildungsstellenmarkt"/>
    <hyperlink ref="B10:C10" r:id="rId2" display="Beschäftigung"/>
    <hyperlink ref="B19:C19" r:id="rId3" display="Zeitreihen"/>
    <hyperlink ref="B20:C20" r:id="rId4" display="Daten zu den Eingliederungsbilanzen"/>
    <hyperlink ref="B7:D7" r:id="rId5" display="Arbeitsmarkt im Überblick"/>
    <hyperlink ref="B12:C12" r:id="rId6" display="Grundsicherung für Arbeitsuchende (SGB II)"/>
    <hyperlink ref="B13:C13" r:id="rId7" display="Leistungen SGB III"/>
    <hyperlink ref="B8" r:id="rId8" display="Arbeitslose und gemeldetes Stellenangebot"/>
    <hyperlink ref="B18:C18" r:id="rId9" display="Statistik nach Wirtschaftszweigen"/>
    <hyperlink ref="B22:C22" r:id="rId10" display="Kreisdaten"/>
    <hyperlink ref="B8:C8" r:id="rId11" display="Arbeitslose, Unterbeschäftigung und Arbeitsstellen"/>
    <hyperlink ref="B21" r:id="rId12"/>
    <hyperlink ref="B14" r:id="rId13"/>
    <hyperlink ref="B17:C17" r:id="rId14" display="Statistik nach Berufen"/>
    <hyperlink ref="B16:C16" r:id="rId15" display="Frauen und Männer"/>
    <hyperlink ref="B11:C11" r:id="rId16" display="Förderungen"/>
    <hyperlink ref="B15:C15" r:id="rId17" display="Langzeitarbeitslosigkeit"/>
    <hyperlink ref="A26:E27" r:id="rId18" display="Das Glossar enthält Erläuterungen zu allen statistisch relevanten Begriffen, die in den verschiedenen Produkten der Statistik der BA verwendung finden."/>
    <hyperlink ref="A24" r:id="rId19" display="http://statistik.arbeitsagentur.de/Navigation/Statistik/Grundlagen/Methodische-Hinweise/Meth-Hinweise-Nav.html"/>
    <hyperlink ref="A30:B30" r:id="rId20" display="Abkürzungsverzeichnis"/>
    <hyperlink ref="C30" r:id="rId21"/>
    <hyperlink ref="A26:G27" r:id="rId22" display="Das Glossar enthält Erläuterungen zu allen statistisch relevanten Begriffen, die in den verschiedenen Produkten der Statistik der BA Verwendung finden."/>
  </hyperlinks>
  <printOptions horizontalCentered="1"/>
  <pageMargins left="0.70866141732283472" right="0.39370078740157483" top="0.39370078740157483" bottom="0.59055118110236227" header="0.39370078740157483" footer="0.39370078740157483"/>
  <pageSetup paperSize="9" fitToWidth="0" orientation="portrait" r:id="rId23"/>
  <headerFooter alignWithMargins="0"/>
  <drawing r:id="rId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A7B8DB"/>
    <outlinePr summaryBelow="0"/>
  </sheetPr>
  <dimension ref="A1:L98"/>
  <sheetViews>
    <sheetView showGridLines="0" workbookViewId="0">
      <selection activeCell="A6" sqref="A6:A8"/>
    </sheetView>
  </sheetViews>
  <sheetFormatPr baseColWidth="10" defaultColWidth="8" defaultRowHeight="12.75"/>
  <cols>
    <col min="1" max="3" width="8" style="158"/>
    <col min="4" max="4" width="8.875" style="158" bestFit="1" customWidth="1"/>
    <col min="5" max="5" width="8.875" style="158" customWidth="1"/>
    <col min="6" max="16384" width="8" style="158"/>
  </cols>
  <sheetData>
    <row r="1" spans="1:12" ht="22.5">
      <c r="A1" s="157" t="s">
        <v>168</v>
      </c>
    </row>
    <row r="3" spans="1:12">
      <c r="A3" s="159" t="s">
        <v>109</v>
      </c>
    </row>
    <row r="4" spans="1:12">
      <c r="A4" s="177" t="s">
        <v>302</v>
      </c>
    </row>
    <row r="6" spans="1:12" ht="12.75" customHeight="1">
      <c r="A6" s="390" t="s">
        <v>157</v>
      </c>
      <c r="B6" s="391" t="s">
        <v>5</v>
      </c>
      <c r="C6" s="178" t="s">
        <v>104</v>
      </c>
      <c r="D6" s="389" t="s">
        <v>406</v>
      </c>
      <c r="E6" s="389"/>
      <c r="F6" s="389"/>
      <c r="G6" s="389"/>
      <c r="H6" s="389"/>
      <c r="I6" s="389"/>
      <c r="J6" s="389"/>
      <c r="K6" s="389"/>
      <c r="L6" s="389"/>
    </row>
    <row r="7" spans="1:12" ht="12.75" customHeight="1">
      <c r="A7" s="390"/>
      <c r="B7" s="391"/>
      <c r="C7" s="179" t="s">
        <v>158</v>
      </c>
      <c r="D7" s="392" t="s">
        <v>159</v>
      </c>
      <c r="E7" s="392"/>
      <c r="F7" s="392"/>
      <c r="G7" s="392" t="s">
        <v>117</v>
      </c>
      <c r="H7" s="392"/>
      <c r="I7" s="392"/>
      <c r="J7" s="393" t="s">
        <v>351</v>
      </c>
      <c r="K7" s="393"/>
      <c r="L7" s="393"/>
    </row>
    <row r="8" spans="1:12" ht="21.75">
      <c r="A8" s="390"/>
      <c r="B8" s="391"/>
      <c r="C8" s="179" t="s">
        <v>102</v>
      </c>
      <c r="D8" s="378" t="s">
        <v>96</v>
      </c>
      <c r="E8" s="378" t="s">
        <v>315</v>
      </c>
      <c r="F8" s="378" t="s">
        <v>116</v>
      </c>
      <c r="G8" s="378" t="s">
        <v>96</v>
      </c>
      <c r="H8" s="378" t="s">
        <v>315</v>
      </c>
      <c r="I8" s="378" t="s">
        <v>116</v>
      </c>
      <c r="J8" s="378" t="s">
        <v>96</v>
      </c>
      <c r="K8" s="378" t="s">
        <v>315</v>
      </c>
      <c r="L8" s="379" t="s">
        <v>116</v>
      </c>
    </row>
    <row r="9" spans="1:12">
      <c r="A9" s="387" t="s">
        <v>159</v>
      </c>
      <c r="B9" s="388" t="s">
        <v>159</v>
      </c>
      <c r="C9" s="388"/>
      <c r="D9" s="168">
        <v>32660492</v>
      </c>
      <c r="E9" s="168">
        <v>730269</v>
      </c>
      <c r="F9" s="169">
        <v>2.2870776692999999</v>
      </c>
      <c r="G9" s="168">
        <v>399455</v>
      </c>
      <c r="H9" s="168">
        <v>33099</v>
      </c>
      <c r="I9" s="169">
        <v>9.0346548165999998</v>
      </c>
      <c r="J9" s="168">
        <v>53704</v>
      </c>
      <c r="K9" s="168">
        <v>6792</v>
      </c>
      <c r="L9" s="170">
        <v>14.478171896299999</v>
      </c>
    </row>
    <row r="10" spans="1:12">
      <c r="A10" s="387"/>
      <c r="B10" s="388" t="s">
        <v>128</v>
      </c>
      <c r="C10" s="388"/>
      <c r="D10" s="168">
        <v>5041623</v>
      </c>
      <c r="E10" s="168">
        <v>188652</v>
      </c>
      <c r="F10" s="169">
        <v>3.8873506559000002</v>
      </c>
      <c r="G10" s="168">
        <v>190293</v>
      </c>
      <c r="H10" s="168">
        <v>10905</v>
      </c>
      <c r="I10" s="169">
        <v>6.0790019399000004</v>
      </c>
      <c r="J10" s="168">
        <v>19181</v>
      </c>
      <c r="K10" s="168">
        <v>2650</v>
      </c>
      <c r="L10" s="170">
        <v>16.0304881737</v>
      </c>
    </row>
    <row r="11" spans="1:12" ht="12.75" customHeight="1">
      <c r="A11" s="387"/>
      <c r="B11" s="388" t="s">
        <v>127</v>
      </c>
      <c r="C11" s="388"/>
      <c r="D11" s="168">
        <v>19022667</v>
      </c>
      <c r="E11" s="168">
        <v>302407</v>
      </c>
      <c r="F11" s="169">
        <v>1.6153995724000001</v>
      </c>
      <c r="G11" s="168">
        <v>179471</v>
      </c>
      <c r="H11" s="168">
        <v>19683</v>
      </c>
      <c r="I11" s="169">
        <v>12.318196610499999</v>
      </c>
      <c r="J11" s="168">
        <v>27700</v>
      </c>
      <c r="K11" s="168">
        <v>3573</v>
      </c>
      <c r="L11" s="170">
        <v>14.809134994000001</v>
      </c>
    </row>
    <row r="12" spans="1:12" ht="12.75" customHeight="1">
      <c r="A12" s="387"/>
      <c r="B12" s="388" t="s">
        <v>126</v>
      </c>
      <c r="C12" s="388"/>
      <c r="D12" s="168">
        <v>4168417</v>
      </c>
      <c r="E12" s="168">
        <v>94284</v>
      </c>
      <c r="F12" s="169">
        <v>2.3142101644999999</v>
      </c>
      <c r="G12" s="168">
        <v>14736</v>
      </c>
      <c r="H12" s="168">
        <v>1516</v>
      </c>
      <c r="I12" s="169">
        <v>11.467473525000001</v>
      </c>
      <c r="J12" s="168">
        <v>2866</v>
      </c>
      <c r="K12" s="168">
        <v>294</v>
      </c>
      <c r="L12" s="170">
        <v>11.4307931571</v>
      </c>
    </row>
    <row r="13" spans="1:12">
      <c r="A13" s="387"/>
      <c r="B13" s="388" t="s">
        <v>125</v>
      </c>
      <c r="C13" s="388"/>
      <c r="D13" s="168">
        <v>4242310</v>
      </c>
      <c r="E13" s="168">
        <v>146852</v>
      </c>
      <c r="F13" s="169">
        <v>3.5857283849999999</v>
      </c>
      <c r="G13" s="168">
        <v>14733</v>
      </c>
      <c r="H13" s="168">
        <v>984</v>
      </c>
      <c r="I13" s="169">
        <v>7.1568841369999996</v>
      </c>
      <c r="J13" s="168">
        <v>3939</v>
      </c>
      <c r="K13" s="168">
        <v>277</v>
      </c>
      <c r="L13" s="170">
        <v>7.5641725833000004</v>
      </c>
    </row>
    <row r="14" spans="1:12" ht="12.75" customHeight="1">
      <c r="A14" s="387"/>
      <c r="B14" s="388" t="s">
        <v>169</v>
      </c>
      <c r="C14" s="388"/>
      <c r="D14" s="168">
        <v>185475</v>
      </c>
      <c r="E14" s="168">
        <v>-1926</v>
      </c>
      <c r="F14" s="169">
        <v>-1.0277426481</v>
      </c>
      <c r="G14" s="168">
        <v>222</v>
      </c>
      <c r="H14" s="168">
        <v>11</v>
      </c>
      <c r="I14" s="169">
        <v>5.2132701421999998</v>
      </c>
      <c r="J14" s="168">
        <v>18</v>
      </c>
      <c r="K14" s="168">
        <v>-2</v>
      </c>
      <c r="L14" s="170">
        <v>-10</v>
      </c>
    </row>
    <row r="15" spans="1:12" ht="12.75" customHeight="1">
      <c r="A15" s="387" t="s">
        <v>160</v>
      </c>
      <c r="B15" s="388" t="s">
        <v>159</v>
      </c>
      <c r="C15" s="388"/>
      <c r="D15" s="168">
        <v>5543912</v>
      </c>
      <c r="E15" s="168">
        <v>137878</v>
      </c>
      <c r="F15" s="169">
        <v>2.5504464086</v>
      </c>
      <c r="G15" s="168">
        <v>61200</v>
      </c>
      <c r="H15" s="168">
        <v>4391</v>
      </c>
      <c r="I15" s="169">
        <v>7.7294090725000002</v>
      </c>
      <c r="J15" s="168">
        <v>30393</v>
      </c>
      <c r="K15" s="168">
        <v>3594</v>
      </c>
      <c r="L15" s="170">
        <v>13.410948169699999</v>
      </c>
    </row>
    <row r="16" spans="1:12" ht="12.75" customHeight="1">
      <c r="A16" s="387"/>
      <c r="B16" s="388" t="s">
        <v>128</v>
      </c>
      <c r="C16" s="388"/>
      <c r="D16" s="168">
        <v>839922</v>
      </c>
      <c r="E16" s="168">
        <v>32847</v>
      </c>
      <c r="F16" s="169">
        <v>4.0698819812</v>
      </c>
      <c r="G16" s="168">
        <v>28364</v>
      </c>
      <c r="H16" s="168">
        <v>1165</v>
      </c>
      <c r="I16" s="169">
        <v>4.2832457075999999</v>
      </c>
      <c r="J16" s="168">
        <v>11638</v>
      </c>
      <c r="K16" s="168">
        <v>1492</v>
      </c>
      <c r="L16" s="170">
        <v>14.7053025823</v>
      </c>
    </row>
    <row r="17" spans="1:12" ht="12.75" customHeight="1">
      <c r="A17" s="387"/>
      <c r="B17" s="388" t="s">
        <v>127</v>
      </c>
      <c r="C17" s="388"/>
      <c r="D17" s="168">
        <v>3167216</v>
      </c>
      <c r="E17" s="168">
        <v>53818</v>
      </c>
      <c r="F17" s="169">
        <v>1.7285936459</v>
      </c>
      <c r="G17" s="168">
        <v>28138</v>
      </c>
      <c r="H17" s="168">
        <v>2863</v>
      </c>
      <c r="I17" s="169">
        <v>11.3273986152</v>
      </c>
      <c r="J17" s="168">
        <v>16202</v>
      </c>
      <c r="K17" s="168">
        <v>1896</v>
      </c>
      <c r="L17" s="170">
        <v>13.2531804837</v>
      </c>
    </row>
    <row r="18" spans="1:12" ht="12.75" customHeight="1">
      <c r="A18" s="387"/>
      <c r="B18" s="388" t="s">
        <v>126</v>
      </c>
      <c r="C18" s="388"/>
      <c r="D18" s="168">
        <v>744968</v>
      </c>
      <c r="E18" s="168">
        <v>20569</v>
      </c>
      <c r="F18" s="169">
        <v>2.8394572604000001</v>
      </c>
      <c r="G18" s="168">
        <v>2425</v>
      </c>
      <c r="H18" s="168">
        <v>214</v>
      </c>
      <c r="I18" s="169">
        <v>9.6788783356000003</v>
      </c>
      <c r="J18" s="168">
        <v>1132</v>
      </c>
      <c r="K18" s="168">
        <v>81</v>
      </c>
      <c r="L18" s="170">
        <v>7.7069457658999996</v>
      </c>
    </row>
    <row r="19" spans="1:12" ht="12.75" customHeight="1">
      <c r="A19" s="387"/>
      <c r="B19" s="388" t="s">
        <v>125</v>
      </c>
      <c r="C19" s="388"/>
      <c r="D19" s="168">
        <v>768673</v>
      </c>
      <c r="E19" s="168">
        <v>31397</v>
      </c>
      <c r="F19" s="169">
        <v>4.2585137722999997</v>
      </c>
      <c r="G19" s="168">
        <v>2248</v>
      </c>
      <c r="H19" s="168">
        <v>154</v>
      </c>
      <c r="I19" s="169">
        <v>7.3543457498000002</v>
      </c>
      <c r="J19" s="168">
        <v>1416</v>
      </c>
      <c r="K19" s="168">
        <v>126</v>
      </c>
      <c r="L19" s="170">
        <v>9.7674418605</v>
      </c>
    </row>
    <row r="20" spans="1:12" ht="12.75" customHeight="1">
      <c r="A20" s="387"/>
      <c r="B20" s="388" t="s">
        <v>169</v>
      </c>
      <c r="C20" s="388"/>
      <c r="D20" s="168">
        <v>23133</v>
      </c>
      <c r="E20" s="168">
        <v>-753</v>
      </c>
      <c r="F20" s="169">
        <v>-3.1524742526999998</v>
      </c>
      <c r="G20" s="168">
        <v>25</v>
      </c>
      <c r="H20" s="168">
        <v>-5</v>
      </c>
      <c r="I20" s="169">
        <v>-16.666666666699999</v>
      </c>
      <c r="J20" s="168">
        <v>5</v>
      </c>
      <c r="K20" s="168">
        <v>-1</v>
      </c>
      <c r="L20" s="170">
        <v>-16.666666666699999</v>
      </c>
    </row>
    <row r="21" spans="1:12" ht="12.75" customHeight="1">
      <c r="A21" s="387" t="s">
        <v>113</v>
      </c>
      <c r="B21" s="388" t="s">
        <v>159</v>
      </c>
      <c r="C21" s="388"/>
      <c r="D21" s="168">
        <v>839002</v>
      </c>
      <c r="E21" s="168">
        <v>14589</v>
      </c>
      <c r="F21" s="169">
        <v>1.7696227497999999</v>
      </c>
      <c r="G21" s="168">
        <v>22125</v>
      </c>
      <c r="H21" s="168">
        <v>4535</v>
      </c>
      <c r="I21" s="169">
        <v>25.781694144399999</v>
      </c>
      <c r="J21" s="168">
        <v>371</v>
      </c>
      <c r="K21" s="168">
        <v>42</v>
      </c>
      <c r="L21" s="170">
        <v>12.7659574468</v>
      </c>
    </row>
    <row r="22" spans="1:12" ht="12.75" customHeight="1">
      <c r="A22" s="387"/>
      <c r="B22" s="388" t="s">
        <v>128</v>
      </c>
      <c r="C22" s="388"/>
      <c r="D22" s="168">
        <v>132999</v>
      </c>
      <c r="E22" s="168">
        <v>6047</v>
      </c>
      <c r="F22" s="169">
        <v>4.7632175941000003</v>
      </c>
      <c r="G22" s="168">
        <v>11166</v>
      </c>
      <c r="H22" s="168">
        <v>2029</v>
      </c>
      <c r="I22" s="169">
        <v>22.206413483599999</v>
      </c>
      <c r="J22" s="168">
        <v>114</v>
      </c>
      <c r="K22" s="168">
        <v>19</v>
      </c>
      <c r="L22" s="170">
        <v>20</v>
      </c>
    </row>
    <row r="23" spans="1:12" ht="12.75" customHeight="1">
      <c r="A23" s="387"/>
      <c r="B23" s="388" t="s">
        <v>127</v>
      </c>
      <c r="C23" s="388"/>
      <c r="D23" s="168">
        <v>516320</v>
      </c>
      <c r="E23" s="168">
        <v>5203</v>
      </c>
      <c r="F23" s="169">
        <v>1.0179665321</v>
      </c>
      <c r="G23" s="168">
        <v>9109</v>
      </c>
      <c r="H23" s="168">
        <v>2164</v>
      </c>
      <c r="I23" s="169">
        <v>31.1591072714</v>
      </c>
      <c r="J23" s="168">
        <v>167</v>
      </c>
      <c r="K23" s="168">
        <v>16</v>
      </c>
      <c r="L23" s="170">
        <v>10.5960264901</v>
      </c>
    </row>
    <row r="24" spans="1:12" ht="12.75" customHeight="1">
      <c r="A24" s="387"/>
      <c r="B24" s="388" t="s">
        <v>126</v>
      </c>
      <c r="C24" s="388"/>
      <c r="D24" s="168">
        <v>93450</v>
      </c>
      <c r="E24" s="168">
        <v>1134</v>
      </c>
      <c r="F24" s="169">
        <v>1.2283894448999999</v>
      </c>
      <c r="G24" s="168">
        <v>891</v>
      </c>
      <c r="H24" s="168">
        <v>232</v>
      </c>
      <c r="I24" s="169">
        <v>35.204855842199997</v>
      </c>
      <c r="J24" s="168">
        <v>27</v>
      </c>
      <c r="K24" s="168">
        <v>0</v>
      </c>
      <c r="L24" s="170">
        <v>0</v>
      </c>
    </row>
    <row r="25" spans="1:12">
      <c r="A25" s="387"/>
      <c r="B25" s="388" t="s">
        <v>125</v>
      </c>
      <c r="C25" s="388"/>
      <c r="D25" s="168">
        <v>89190</v>
      </c>
      <c r="E25" s="168">
        <v>2385</v>
      </c>
      <c r="F25" s="169">
        <v>2.7475375841999998</v>
      </c>
      <c r="G25" s="168">
        <v>955</v>
      </c>
      <c r="H25" s="168">
        <v>108</v>
      </c>
      <c r="I25" s="169">
        <v>12.750885478200001</v>
      </c>
      <c r="J25" s="168">
        <v>62</v>
      </c>
      <c r="K25" s="168">
        <v>7</v>
      </c>
      <c r="L25" s="170">
        <v>12.727272727300001</v>
      </c>
    </row>
    <row r="26" spans="1:12" ht="12.75" customHeight="1">
      <c r="A26" s="387"/>
      <c r="B26" s="388" t="s">
        <v>169</v>
      </c>
      <c r="C26" s="388"/>
      <c r="D26" s="168">
        <v>7043</v>
      </c>
      <c r="E26" s="168">
        <v>-180</v>
      </c>
      <c r="F26" s="169">
        <v>-2.4920393187999998</v>
      </c>
      <c r="G26" s="168">
        <v>4</v>
      </c>
      <c r="H26" s="168">
        <v>2</v>
      </c>
      <c r="I26" s="169">
        <v>100</v>
      </c>
      <c r="J26" s="168" t="s">
        <v>409</v>
      </c>
      <c r="K26" s="168">
        <v>0</v>
      </c>
      <c r="L26" s="170">
        <v>0</v>
      </c>
    </row>
    <row r="27" spans="1:12" ht="12.75" customHeight="1">
      <c r="A27" s="387" t="s">
        <v>161</v>
      </c>
      <c r="B27" s="388" t="s">
        <v>159</v>
      </c>
      <c r="C27" s="388"/>
      <c r="D27" s="168">
        <v>1595777</v>
      </c>
      <c r="E27" s="168">
        <v>29020</v>
      </c>
      <c r="F27" s="169">
        <v>1.8522336264999999</v>
      </c>
      <c r="G27" s="168">
        <v>16189</v>
      </c>
      <c r="H27" s="168">
        <v>2895</v>
      </c>
      <c r="I27" s="169">
        <v>21.7767413871</v>
      </c>
      <c r="J27" s="168">
        <v>9416</v>
      </c>
      <c r="K27" s="168">
        <v>2240</v>
      </c>
      <c r="L27" s="170">
        <v>31.215161649900001</v>
      </c>
    </row>
    <row r="28" spans="1:12">
      <c r="A28" s="387"/>
      <c r="B28" s="388" t="s">
        <v>128</v>
      </c>
      <c r="C28" s="388"/>
      <c r="D28" s="168">
        <v>219108</v>
      </c>
      <c r="E28" s="168">
        <v>6891</v>
      </c>
      <c r="F28" s="169">
        <v>3.2471479665</v>
      </c>
      <c r="G28" s="168">
        <v>6666</v>
      </c>
      <c r="H28" s="168">
        <v>1004</v>
      </c>
      <c r="I28" s="169">
        <v>17.732250088299999</v>
      </c>
      <c r="J28" s="168">
        <v>3539</v>
      </c>
      <c r="K28" s="168">
        <v>992</v>
      </c>
      <c r="L28" s="170">
        <v>38.947781704000001</v>
      </c>
    </row>
    <row r="29" spans="1:12" ht="12.75" customHeight="1">
      <c r="A29" s="387"/>
      <c r="B29" s="388" t="s">
        <v>127</v>
      </c>
      <c r="C29" s="388"/>
      <c r="D29" s="168">
        <v>958169</v>
      </c>
      <c r="E29" s="168">
        <v>12810</v>
      </c>
      <c r="F29" s="169">
        <v>1.3550407834</v>
      </c>
      <c r="G29" s="168">
        <v>8100</v>
      </c>
      <c r="H29" s="168">
        <v>1594</v>
      </c>
      <c r="I29" s="169">
        <v>24.5004611128</v>
      </c>
      <c r="J29" s="168">
        <v>4818</v>
      </c>
      <c r="K29" s="168">
        <v>1091</v>
      </c>
      <c r="L29" s="170">
        <v>29.272873624900001</v>
      </c>
    </row>
    <row r="30" spans="1:12" ht="12.75" customHeight="1">
      <c r="A30" s="387"/>
      <c r="B30" s="388" t="s">
        <v>126</v>
      </c>
      <c r="C30" s="388"/>
      <c r="D30" s="168">
        <v>191499</v>
      </c>
      <c r="E30" s="168">
        <v>3036</v>
      </c>
      <c r="F30" s="169">
        <v>1.6109262825999999</v>
      </c>
      <c r="G30" s="168">
        <v>591</v>
      </c>
      <c r="H30" s="168">
        <v>197</v>
      </c>
      <c r="I30" s="169">
        <v>50</v>
      </c>
      <c r="J30" s="168">
        <v>365</v>
      </c>
      <c r="K30" s="168">
        <v>91</v>
      </c>
      <c r="L30" s="170">
        <v>33.211678832099999</v>
      </c>
    </row>
    <row r="31" spans="1:12" ht="12.75" customHeight="1">
      <c r="A31" s="387"/>
      <c r="B31" s="388" t="s">
        <v>125</v>
      </c>
      <c r="C31" s="388"/>
      <c r="D31" s="168">
        <v>217016</v>
      </c>
      <c r="E31" s="168">
        <v>6131</v>
      </c>
      <c r="F31" s="169">
        <v>2.9072717358000002</v>
      </c>
      <c r="G31" s="168">
        <v>830</v>
      </c>
      <c r="H31" s="168">
        <v>99</v>
      </c>
      <c r="I31" s="169">
        <v>13.5430916553</v>
      </c>
      <c r="J31" s="168">
        <v>694</v>
      </c>
      <c r="K31" s="168">
        <v>66</v>
      </c>
      <c r="L31" s="170">
        <v>10.509554140100001</v>
      </c>
    </row>
    <row r="32" spans="1:12" ht="12.75" customHeight="1">
      <c r="A32" s="387"/>
      <c r="B32" s="388" t="s">
        <v>169</v>
      </c>
      <c r="C32" s="388"/>
      <c r="D32" s="168">
        <v>9985</v>
      </c>
      <c r="E32" s="168">
        <v>152</v>
      </c>
      <c r="F32" s="169">
        <v>1.5458151123999999</v>
      </c>
      <c r="G32" s="168" t="s">
        <v>409</v>
      </c>
      <c r="H32" s="168">
        <v>1</v>
      </c>
      <c r="I32" s="169">
        <v>100</v>
      </c>
      <c r="J32" s="172"/>
      <c r="K32" s="172"/>
      <c r="L32" s="171"/>
    </row>
    <row r="33" spans="1:12" ht="12.75" customHeight="1">
      <c r="A33" s="387" t="s">
        <v>162</v>
      </c>
      <c r="B33" s="388" t="s">
        <v>159</v>
      </c>
      <c r="C33" s="388"/>
      <c r="D33" s="168">
        <v>115569</v>
      </c>
      <c r="E33" s="168">
        <v>1456</v>
      </c>
      <c r="F33" s="169">
        <v>1.2759282465999999</v>
      </c>
      <c r="G33" s="168">
        <v>170</v>
      </c>
      <c r="H33" s="168">
        <v>11</v>
      </c>
      <c r="I33" s="169">
        <v>6.9182389937000002</v>
      </c>
      <c r="J33" s="168">
        <v>2185</v>
      </c>
      <c r="K33" s="168">
        <v>518</v>
      </c>
      <c r="L33" s="170">
        <v>31.073785243</v>
      </c>
    </row>
    <row r="34" spans="1:12" ht="12.75" customHeight="1">
      <c r="A34" s="387"/>
      <c r="B34" s="388" t="s">
        <v>128</v>
      </c>
      <c r="C34" s="388"/>
      <c r="D34" s="168">
        <v>14990</v>
      </c>
      <c r="E34" s="168">
        <v>581</v>
      </c>
      <c r="F34" s="169">
        <v>4.0322020958999998</v>
      </c>
      <c r="G34" s="168">
        <v>52</v>
      </c>
      <c r="H34" s="168">
        <v>-12</v>
      </c>
      <c r="I34" s="169">
        <v>-18.75</v>
      </c>
      <c r="J34" s="168">
        <v>834</v>
      </c>
      <c r="K34" s="168">
        <v>185</v>
      </c>
      <c r="L34" s="170">
        <v>28.505392912200001</v>
      </c>
    </row>
    <row r="35" spans="1:12" ht="12.75" customHeight="1">
      <c r="A35" s="387"/>
      <c r="B35" s="388" t="s">
        <v>127</v>
      </c>
      <c r="C35" s="388"/>
      <c r="D35" s="168">
        <v>76341</v>
      </c>
      <c r="E35" s="168">
        <v>751</v>
      </c>
      <c r="F35" s="169">
        <v>0.99351766109999995</v>
      </c>
      <c r="G35" s="168">
        <v>106</v>
      </c>
      <c r="H35" s="168">
        <v>24</v>
      </c>
      <c r="I35" s="169">
        <v>29.2682926829</v>
      </c>
      <c r="J35" s="168">
        <v>1230</v>
      </c>
      <c r="K35" s="168">
        <v>313</v>
      </c>
      <c r="L35" s="170">
        <v>34.133042529999997</v>
      </c>
    </row>
    <row r="36" spans="1:12" ht="12.75" customHeight="1">
      <c r="A36" s="387"/>
      <c r="B36" s="388" t="s">
        <v>126</v>
      </c>
      <c r="C36" s="388"/>
      <c r="D36" s="168">
        <v>11936</v>
      </c>
      <c r="E36" s="168">
        <v>11</v>
      </c>
      <c r="F36" s="169">
        <v>9.2243186599999999E-2</v>
      </c>
      <c r="G36" s="168">
        <v>4</v>
      </c>
      <c r="H36" s="168">
        <v>-3</v>
      </c>
      <c r="I36" s="169">
        <v>-42.857142857100001</v>
      </c>
      <c r="J36" s="168">
        <v>48</v>
      </c>
      <c r="K36" s="168">
        <v>14</v>
      </c>
      <c r="L36" s="170">
        <v>41.176470588199997</v>
      </c>
    </row>
    <row r="37" spans="1:12" ht="12.75" customHeight="1">
      <c r="A37" s="387"/>
      <c r="B37" s="388" t="s">
        <v>125</v>
      </c>
      <c r="C37" s="388"/>
      <c r="D37" s="168">
        <v>11057</v>
      </c>
      <c r="E37" s="168">
        <v>114</v>
      </c>
      <c r="F37" s="169">
        <v>1.0417618569</v>
      </c>
      <c r="G37" s="168">
        <v>8</v>
      </c>
      <c r="H37" s="168">
        <v>2</v>
      </c>
      <c r="I37" s="169">
        <v>33.333333333299997</v>
      </c>
      <c r="J37" s="168">
        <v>73</v>
      </c>
      <c r="K37" s="168">
        <v>6</v>
      </c>
      <c r="L37" s="170">
        <v>8.9552238806000002</v>
      </c>
    </row>
    <row r="38" spans="1:12" ht="12.75" customHeight="1">
      <c r="A38" s="387"/>
      <c r="B38" s="388" t="s">
        <v>169</v>
      </c>
      <c r="C38" s="388"/>
      <c r="D38" s="168">
        <v>1245</v>
      </c>
      <c r="E38" s="168">
        <v>-1</v>
      </c>
      <c r="F38" s="169">
        <v>-8.0256821800000003E-2</v>
      </c>
      <c r="G38" s="172"/>
      <c r="H38" s="172"/>
      <c r="I38" s="172"/>
      <c r="J38" s="172"/>
      <c r="K38" s="172"/>
      <c r="L38" s="171"/>
    </row>
    <row r="39" spans="1:12" ht="12.75" customHeight="1">
      <c r="A39" s="387" t="s">
        <v>163</v>
      </c>
      <c r="B39" s="388" t="s">
        <v>159</v>
      </c>
      <c r="C39" s="388"/>
      <c r="D39" s="168">
        <v>198100</v>
      </c>
      <c r="E39" s="168">
        <v>3119</v>
      </c>
      <c r="F39" s="169">
        <v>1.5996430421000001</v>
      </c>
      <c r="G39" s="168">
        <v>6955</v>
      </c>
      <c r="H39" s="168">
        <v>1560</v>
      </c>
      <c r="I39" s="169">
        <v>28.915662650600002</v>
      </c>
      <c r="J39" s="168">
        <v>1317</v>
      </c>
      <c r="K39" s="168">
        <v>428</v>
      </c>
      <c r="L39" s="170">
        <v>48.143982002199998</v>
      </c>
    </row>
    <row r="40" spans="1:12">
      <c r="A40" s="387"/>
      <c r="B40" s="388" t="s">
        <v>128</v>
      </c>
      <c r="C40" s="388"/>
      <c r="D40" s="168">
        <v>29845</v>
      </c>
      <c r="E40" s="168">
        <v>1200</v>
      </c>
      <c r="F40" s="169">
        <v>4.1892127770999998</v>
      </c>
      <c r="G40" s="168">
        <v>3094</v>
      </c>
      <c r="H40" s="168">
        <v>571</v>
      </c>
      <c r="I40" s="169">
        <v>22.631787554500001</v>
      </c>
      <c r="J40" s="168">
        <v>454</v>
      </c>
      <c r="K40" s="168">
        <v>203</v>
      </c>
      <c r="L40" s="170">
        <v>80.876494023899994</v>
      </c>
    </row>
    <row r="41" spans="1:12" ht="12.75" customHeight="1">
      <c r="A41" s="387"/>
      <c r="B41" s="388" t="s">
        <v>127</v>
      </c>
      <c r="C41" s="388"/>
      <c r="D41" s="168">
        <v>125976</v>
      </c>
      <c r="E41" s="168">
        <v>1584</v>
      </c>
      <c r="F41" s="169">
        <v>1.2733937874000001</v>
      </c>
      <c r="G41" s="168">
        <v>3264</v>
      </c>
      <c r="H41" s="168">
        <v>828</v>
      </c>
      <c r="I41" s="169">
        <v>33.990147783300003</v>
      </c>
      <c r="J41" s="168">
        <v>620</v>
      </c>
      <c r="K41" s="168">
        <v>186</v>
      </c>
      <c r="L41" s="170">
        <v>42.857142857100001</v>
      </c>
    </row>
    <row r="42" spans="1:12" ht="12.75" customHeight="1">
      <c r="A42" s="387"/>
      <c r="B42" s="388" t="s">
        <v>126</v>
      </c>
      <c r="C42" s="388"/>
      <c r="D42" s="168">
        <v>19985</v>
      </c>
      <c r="E42" s="168">
        <v>243</v>
      </c>
      <c r="F42" s="169">
        <v>1.2308783305</v>
      </c>
      <c r="G42" s="168">
        <v>266</v>
      </c>
      <c r="H42" s="168">
        <v>130</v>
      </c>
      <c r="I42" s="169">
        <v>95.588235294100002</v>
      </c>
      <c r="J42" s="168">
        <v>74</v>
      </c>
      <c r="K42" s="168">
        <v>16</v>
      </c>
      <c r="L42" s="170">
        <v>27.5862068966</v>
      </c>
    </row>
    <row r="43" spans="1:12">
      <c r="A43" s="387"/>
      <c r="B43" s="388" t="s">
        <v>125</v>
      </c>
      <c r="C43" s="388"/>
      <c r="D43" s="168">
        <v>20582</v>
      </c>
      <c r="E43" s="168">
        <v>103</v>
      </c>
      <c r="F43" s="169">
        <v>0.50295424580000003</v>
      </c>
      <c r="G43" s="168">
        <v>329</v>
      </c>
      <c r="H43" s="168">
        <v>29</v>
      </c>
      <c r="I43" s="169">
        <v>9.6666666666999994</v>
      </c>
      <c r="J43" s="168">
        <v>169</v>
      </c>
      <c r="K43" s="168">
        <v>23</v>
      </c>
      <c r="L43" s="170">
        <v>15.7534246575</v>
      </c>
    </row>
    <row r="44" spans="1:12" ht="12.75" customHeight="1">
      <c r="A44" s="387"/>
      <c r="B44" s="388" t="s">
        <v>169</v>
      </c>
      <c r="C44" s="388"/>
      <c r="D44" s="168">
        <v>1712</v>
      </c>
      <c r="E44" s="168">
        <v>-11</v>
      </c>
      <c r="F44" s="169">
        <v>-0.6384213581</v>
      </c>
      <c r="G44" s="168" t="s">
        <v>409</v>
      </c>
      <c r="H44" s="168">
        <v>2</v>
      </c>
      <c r="I44" s="172"/>
      <c r="J44" s="172"/>
      <c r="K44" s="172"/>
      <c r="L44" s="171"/>
    </row>
    <row r="45" spans="1:12" ht="12.75" customHeight="1">
      <c r="A45" s="387" t="s">
        <v>394</v>
      </c>
      <c r="B45" s="388" t="s">
        <v>159</v>
      </c>
      <c r="C45" s="388"/>
      <c r="D45" s="168">
        <v>116510</v>
      </c>
      <c r="E45" s="168">
        <v>1803</v>
      </c>
      <c r="F45" s="169">
        <v>1.5718308385999999</v>
      </c>
      <c r="G45" s="168">
        <v>547</v>
      </c>
      <c r="H45" s="168">
        <v>142</v>
      </c>
      <c r="I45" s="169">
        <v>35.061728395099998</v>
      </c>
      <c r="J45" s="168">
        <v>437</v>
      </c>
      <c r="K45" s="168">
        <v>122</v>
      </c>
      <c r="L45" s="170">
        <v>38.730158730200003</v>
      </c>
    </row>
    <row r="46" spans="1:12" ht="12.75" customHeight="1">
      <c r="A46" s="387"/>
      <c r="B46" s="388" t="s">
        <v>128</v>
      </c>
      <c r="C46" s="388"/>
      <c r="D46" s="168">
        <v>15914</v>
      </c>
      <c r="E46" s="168">
        <v>494</v>
      </c>
      <c r="F46" s="169">
        <v>3.2036316471999999</v>
      </c>
      <c r="G46" s="168">
        <v>177</v>
      </c>
      <c r="H46" s="168">
        <v>60</v>
      </c>
      <c r="I46" s="169">
        <v>51.282051282099999</v>
      </c>
      <c r="J46" s="168">
        <v>214</v>
      </c>
      <c r="K46" s="168">
        <v>107</v>
      </c>
      <c r="L46" s="170">
        <v>100</v>
      </c>
    </row>
    <row r="47" spans="1:12" ht="12.75" customHeight="1">
      <c r="A47" s="387"/>
      <c r="B47" s="388" t="s">
        <v>127</v>
      </c>
      <c r="C47" s="388"/>
      <c r="D47" s="168">
        <v>65529</v>
      </c>
      <c r="E47" s="168">
        <v>556</v>
      </c>
      <c r="F47" s="169">
        <v>0.85574007659999995</v>
      </c>
      <c r="G47" s="168">
        <v>320</v>
      </c>
      <c r="H47" s="168">
        <v>75</v>
      </c>
      <c r="I47" s="169">
        <v>30.612244898</v>
      </c>
      <c r="J47" s="168">
        <v>146</v>
      </c>
      <c r="K47" s="168">
        <v>3</v>
      </c>
      <c r="L47" s="170">
        <v>2.0979020979</v>
      </c>
    </row>
    <row r="48" spans="1:12" ht="12.75" customHeight="1">
      <c r="A48" s="387"/>
      <c r="B48" s="388" t="s">
        <v>126</v>
      </c>
      <c r="C48" s="388"/>
      <c r="D48" s="168">
        <v>16082</v>
      </c>
      <c r="E48" s="168">
        <v>146</v>
      </c>
      <c r="F48" s="169">
        <v>0.91616465859999996</v>
      </c>
      <c r="G48" s="168">
        <v>19</v>
      </c>
      <c r="H48" s="168">
        <v>2</v>
      </c>
      <c r="I48" s="169">
        <v>11.764705882399999</v>
      </c>
      <c r="J48" s="168">
        <v>14</v>
      </c>
      <c r="K48" s="168">
        <v>1</v>
      </c>
      <c r="L48" s="170">
        <v>7.6923076923</v>
      </c>
    </row>
    <row r="49" spans="1:12" ht="12.75" customHeight="1">
      <c r="A49" s="387"/>
      <c r="B49" s="388" t="s">
        <v>125</v>
      </c>
      <c r="C49" s="388"/>
      <c r="D49" s="168">
        <v>18437</v>
      </c>
      <c r="E49" s="168">
        <v>601</v>
      </c>
      <c r="F49" s="169">
        <v>3.3695895940999998</v>
      </c>
      <c r="G49" s="168">
        <v>31</v>
      </c>
      <c r="H49" s="168">
        <v>5</v>
      </c>
      <c r="I49" s="169">
        <v>19.2307692308</v>
      </c>
      <c r="J49" s="168">
        <v>63</v>
      </c>
      <c r="K49" s="168">
        <v>11</v>
      </c>
      <c r="L49" s="170">
        <v>21.1538461538</v>
      </c>
    </row>
    <row r="50" spans="1:12" ht="12.75" customHeight="1">
      <c r="A50" s="387"/>
      <c r="B50" s="388" t="s">
        <v>169</v>
      </c>
      <c r="C50" s="388"/>
      <c r="D50" s="168">
        <v>548</v>
      </c>
      <c r="E50" s="168">
        <v>6</v>
      </c>
      <c r="F50" s="169">
        <v>1.1070110701</v>
      </c>
      <c r="G50" s="172"/>
      <c r="H50" s="172"/>
      <c r="I50" s="172"/>
      <c r="J50" s="172"/>
      <c r="K50" s="172"/>
      <c r="L50" s="171"/>
    </row>
    <row r="51" spans="1:12" ht="12.75" customHeight="1">
      <c r="A51" s="387" t="s">
        <v>395</v>
      </c>
      <c r="B51" s="388" t="s">
        <v>159</v>
      </c>
      <c r="C51" s="388"/>
      <c r="D51" s="168">
        <v>264160</v>
      </c>
      <c r="E51" s="168">
        <v>7980</v>
      </c>
      <c r="F51" s="169">
        <v>3.1149972675000002</v>
      </c>
      <c r="G51" s="168">
        <v>2069</v>
      </c>
      <c r="H51" s="168">
        <v>210</v>
      </c>
      <c r="I51" s="169">
        <v>11.296395911799999</v>
      </c>
      <c r="J51" s="168">
        <v>1217</v>
      </c>
      <c r="K51" s="168">
        <v>251</v>
      </c>
      <c r="L51" s="170">
        <v>25.983436853000001</v>
      </c>
    </row>
    <row r="52" spans="1:12" ht="12.75" customHeight="1">
      <c r="A52" s="387"/>
      <c r="B52" s="388" t="s">
        <v>128</v>
      </c>
      <c r="C52" s="388"/>
      <c r="D52" s="168">
        <v>25961</v>
      </c>
      <c r="E52" s="168">
        <v>857</v>
      </c>
      <c r="F52" s="169">
        <v>3.4137985978000001</v>
      </c>
      <c r="G52" s="168">
        <v>1024</v>
      </c>
      <c r="H52" s="168">
        <v>-16</v>
      </c>
      <c r="I52" s="169">
        <v>-1.5384615385</v>
      </c>
      <c r="J52" s="168">
        <v>483</v>
      </c>
      <c r="K52" s="168">
        <v>130</v>
      </c>
      <c r="L52" s="170">
        <v>36.827195467400003</v>
      </c>
    </row>
    <row r="53" spans="1:12" ht="12.75" customHeight="1">
      <c r="A53" s="387"/>
      <c r="B53" s="388" t="s">
        <v>127</v>
      </c>
      <c r="C53" s="388"/>
      <c r="D53" s="168">
        <v>143605</v>
      </c>
      <c r="E53" s="168">
        <v>3496</v>
      </c>
      <c r="F53" s="169">
        <v>2.4952001656</v>
      </c>
      <c r="G53" s="168">
        <v>774</v>
      </c>
      <c r="H53" s="168">
        <v>190</v>
      </c>
      <c r="I53" s="169">
        <v>32.534246575300003</v>
      </c>
      <c r="J53" s="168">
        <v>561</v>
      </c>
      <c r="K53" s="168">
        <v>96</v>
      </c>
      <c r="L53" s="170">
        <v>20.645161290299999</v>
      </c>
    </row>
    <row r="54" spans="1:12" ht="12.75" customHeight="1">
      <c r="A54" s="387"/>
      <c r="B54" s="388" t="s">
        <v>126</v>
      </c>
      <c r="C54" s="388"/>
      <c r="D54" s="168">
        <v>39436</v>
      </c>
      <c r="E54" s="168">
        <v>1198</v>
      </c>
      <c r="F54" s="169">
        <v>3.1330090486</v>
      </c>
      <c r="G54" s="168">
        <v>82</v>
      </c>
      <c r="H54" s="168">
        <v>14</v>
      </c>
      <c r="I54" s="169">
        <v>20.588235294099999</v>
      </c>
      <c r="J54" s="168">
        <v>64</v>
      </c>
      <c r="K54" s="168">
        <v>12</v>
      </c>
      <c r="L54" s="170">
        <v>23.076923076900002</v>
      </c>
    </row>
    <row r="55" spans="1:12">
      <c r="A55" s="387"/>
      <c r="B55" s="388" t="s">
        <v>125</v>
      </c>
      <c r="C55" s="388"/>
      <c r="D55" s="168">
        <v>53847</v>
      </c>
      <c r="E55" s="168">
        <v>2402</v>
      </c>
      <c r="F55" s="169">
        <v>4.6690640490000002</v>
      </c>
      <c r="G55" s="168">
        <v>189</v>
      </c>
      <c r="H55" s="168">
        <v>22</v>
      </c>
      <c r="I55" s="169">
        <v>13.173652694599999</v>
      </c>
      <c r="J55" s="168">
        <v>109</v>
      </c>
      <c r="K55" s="168">
        <v>13</v>
      </c>
      <c r="L55" s="170">
        <v>13.541666666699999</v>
      </c>
    </row>
    <row r="56" spans="1:12" ht="12.75" customHeight="1">
      <c r="A56" s="387"/>
      <c r="B56" s="388" t="s">
        <v>169</v>
      </c>
      <c r="C56" s="388"/>
      <c r="D56" s="168">
        <v>1311</v>
      </c>
      <c r="E56" s="168">
        <v>27</v>
      </c>
      <c r="F56" s="169">
        <v>2.1028037383</v>
      </c>
      <c r="G56" s="172"/>
      <c r="H56" s="172"/>
      <c r="I56" s="172"/>
      <c r="J56" s="172"/>
      <c r="K56" s="172"/>
      <c r="L56" s="171"/>
    </row>
    <row r="57" spans="1:12" ht="12.75" customHeight="1">
      <c r="A57" s="387" t="s">
        <v>396</v>
      </c>
      <c r="B57" s="388" t="s">
        <v>159</v>
      </c>
      <c r="C57" s="388"/>
      <c r="D57" s="168">
        <v>266819</v>
      </c>
      <c r="E57" s="168">
        <v>6831</v>
      </c>
      <c r="F57" s="169">
        <v>2.6274289582999999</v>
      </c>
      <c r="G57" s="168">
        <v>2088</v>
      </c>
      <c r="H57" s="168">
        <v>336</v>
      </c>
      <c r="I57" s="169">
        <v>19.178082191800002</v>
      </c>
      <c r="J57" s="168">
        <v>211</v>
      </c>
      <c r="K57" s="168">
        <v>34</v>
      </c>
      <c r="L57" s="170">
        <v>19.209039548</v>
      </c>
    </row>
    <row r="58" spans="1:12">
      <c r="A58" s="387"/>
      <c r="B58" s="388" t="s">
        <v>128</v>
      </c>
      <c r="C58" s="388"/>
      <c r="D58" s="168">
        <v>37744</v>
      </c>
      <c r="E58" s="168">
        <v>1561</v>
      </c>
      <c r="F58" s="169">
        <v>4.3141806925999999</v>
      </c>
      <c r="G58" s="168">
        <v>756</v>
      </c>
      <c r="H58" s="168">
        <v>255</v>
      </c>
      <c r="I58" s="169">
        <v>50.898203592800002</v>
      </c>
      <c r="J58" s="168">
        <v>71</v>
      </c>
      <c r="K58" s="168">
        <v>18</v>
      </c>
      <c r="L58" s="170">
        <v>33.962264150899998</v>
      </c>
    </row>
    <row r="59" spans="1:12" ht="12.75" customHeight="1">
      <c r="A59" s="387"/>
      <c r="B59" s="388" t="s">
        <v>127</v>
      </c>
      <c r="C59" s="388"/>
      <c r="D59" s="168">
        <v>143439</v>
      </c>
      <c r="E59" s="168">
        <v>2242</v>
      </c>
      <c r="F59" s="169">
        <v>1.5878524330999999</v>
      </c>
      <c r="G59" s="168">
        <v>1166</v>
      </c>
      <c r="H59" s="168">
        <v>69</v>
      </c>
      <c r="I59" s="169">
        <v>6.2898814950000004</v>
      </c>
      <c r="J59" s="168">
        <v>95</v>
      </c>
      <c r="K59" s="168">
        <v>16</v>
      </c>
      <c r="L59" s="170">
        <v>20.253164557000002</v>
      </c>
    </row>
    <row r="60" spans="1:12" ht="12.75" customHeight="1">
      <c r="A60" s="387"/>
      <c r="B60" s="388" t="s">
        <v>126</v>
      </c>
      <c r="C60" s="388"/>
      <c r="D60" s="168">
        <v>37959</v>
      </c>
      <c r="E60" s="168">
        <v>1070</v>
      </c>
      <c r="F60" s="169">
        <v>2.9005936728999999</v>
      </c>
      <c r="G60" s="168">
        <v>46</v>
      </c>
      <c r="H60" s="168">
        <v>-1</v>
      </c>
      <c r="I60" s="169">
        <v>-2.1276595745</v>
      </c>
      <c r="J60" s="168">
        <v>13</v>
      </c>
      <c r="K60" s="168">
        <v>3</v>
      </c>
      <c r="L60" s="170">
        <v>30</v>
      </c>
    </row>
    <row r="61" spans="1:12">
      <c r="A61" s="387"/>
      <c r="B61" s="388" t="s">
        <v>125</v>
      </c>
      <c r="C61" s="388"/>
      <c r="D61" s="168">
        <v>46881</v>
      </c>
      <c r="E61" s="168">
        <v>1930</v>
      </c>
      <c r="F61" s="169">
        <v>4.2935641030999996</v>
      </c>
      <c r="G61" s="168">
        <v>120</v>
      </c>
      <c r="H61" s="168">
        <v>13</v>
      </c>
      <c r="I61" s="169">
        <v>12.149532710300001</v>
      </c>
      <c r="J61" s="168">
        <v>32</v>
      </c>
      <c r="K61" s="168">
        <v>-3</v>
      </c>
      <c r="L61" s="170">
        <v>-8.5714285714000003</v>
      </c>
    </row>
    <row r="62" spans="1:12" ht="12.75" customHeight="1">
      <c r="A62" s="387"/>
      <c r="B62" s="388" t="s">
        <v>169</v>
      </c>
      <c r="C62" s="388"/>
      <c r="D62" s="168">
        <v>796</v>
      </c>
      <c r="E62" s="168">
        <v>28</v>
      </c>
      <c r="F62" s="169">
        <v>3.6458333333000001</v>
      </c>
      <c r="G62" s="172"/>
      <c r="H62" s="172"/>
      <c r="I62" s="172"/>
      <c r="J62" s="172"/>
      <c r="K62" s="172"/>
      <c r="L62" s="171"/>
    </row>
    <row r="63" spans="1:12">
      <c r="A63" s="387" t="s">
        <v>397</v>
      </c>
      <c r="B63" s="388" t="s">
        <v>159</v>
      </c>
      <c r="C63" s="388"/>
      <c r="D63" s="168">
        <v>150539</v>
      </c>
      <c r="E63" s="168">
        <v>2837</v>
      </c>
      <c r="F63" s="169">
        <v>1.9207593668</v>
      </c>
      <c r="G63" s="168">
        <v>1409</v>
      </c>
      <c r="H63" s="168">
        <v>243</v>
      </c>
      <c r="I63" s="169">
        <v>20.840480274400001</v>
      </c>
      <c r="J63" s="168">
        <v>136</v>
      </c>
      <c r="K63" s="168">
        <v>16</v>
      </c>
      <c r="L63" s="170">
        <v>13.333333333300001</v>
      </c>
    </row>
    <row r="64" spans="1:12">
      <c r="A64" s="387"/>
      <c r="B64" s="388" t="s">
        <v>128</v>
      </c>
      <c r="C64" s="388"/>
      <c r="D64" s="168">
        <v>19254</v>
      </c>
      <c r="E64" s="168">
        <v>510</v>
      </c>
      <c r="F64" s="169">
        <v>2.7208706785999999</v>
      </c>
      <c r="G64" s="168">
        <v>511</v>
      </c>
      <c r="H64" s="168">
        <v>57</v>
      </c>
      <c r="I64" s="169">
        <v>12.5550660793</v>
      </c>
      <c r="J64" s="168">
        <v>20</v>
      </c>
      <c r="K64" s="168">
        <v>3</v>
      </c>
      <c r="L64" s="170">
        <v>17.6470588235</v>
      </c>
    </row>
    <row r="65" spans="1:12">
      <c r="A65" s="387"/>
      <c r="B65" s="388" t="s">
        <v>127</v>
      </c>
      <c r="C65" s="388"/>
      <c r="D65" s="168">
        <v>99208</v>
      </c>
      <c r="E65" s="168">
        <v>2104</v>
      </c>
      <c r="F65" s="169">
        <v>2.1667490526000002</v>
      </c>
      <c r="G65" s="168">
        <v>842</v>
      </c>
      <c r="H65" s="168">
        <v>175</v>
      </c>
      <c r="I65" s="169">
        <v>26.2368815592</v>
      </c>
      <c r="J65" s="168">
        <v>104</v>
      </c>
      <c r="K65" s="168">
        <v>16</v>
      </c>
      <c r="L65" s="170">
        <v>18.181818181800001</v>
      </c>
    </row>
    <row r="66" spans="1:12">
      <c r="A66" s="387"/>
      <c r="B66" s="388" t="s">
        <v>126</v>
      </c>
      <c r="C66" s="388"/>
      <c r="D66" s="168">
        <v>15223</v>
      </c>
      <c r="E66" s="168">
        <v>15</v>
      </c>
      <c r="F66" s="169">
        <v>9.8632298800000004E-2</v>
      </c>
      <c r="G66" s="168">
        <v>32</v>
      </c>
      <c r="H66" s="168">
        <v>8</v>
      </c>
      <c r="I66" s="169">
        <v>33.333333333299997</v>
      </c>
      <c r="J66" s="168">
        <v>4</v>
      </c>
      <c r="K66" s="168">
        <v>-2</v>
      </c>
      <c r="L66" s="170">
        <v>-33.333333333299997</v>
      </c>
    </row>
    <row r="67" spans="1:12">
      <c r="A67" s="387"/>
      <c r="B67" s="388" t="s">
        <v>125</v>
      </c>
      <c r="C67" s="388"/>
      <c r="D67" s="168">
        <v>15096</v>
      </c>
      <c r="E67" s="168">
        <v>204</v>
      </c>
      <c r="F67" s="169">
        <v>1.3698630137000001</v>
      </c>
      <c r="G67" s="168">
        <v>24</v>
      </c>
      <c r="H67" s="168">
        <v>3</v>
      </c>
      <c r="I67" s="169">
        <v>14.285714285699999</v>
      </c>
      <c r="J67" s="168">
        <v>8</v>
      </c>
      <c r="K67" s="168">
        <v>-1</v>
      </c>
      <c r="L67" s="170">
        <v>-11.1111111111</v>
      </c>
    </row>
    <row r="68" spans="1:12">
      <c r="A68" s="387"/>
      <c r="B68" s="388" t="s">
        <v>169</v>
      </c>
      <c r="C68" s="388"/>
      <c r="D68" s="168">
        <v>1758</v>
      </c>
      <c r="E68" s="168">
        <v>4</v>
      </c>
      <c r="F68" s="169">
        <v>0.228050171</v>
      </c>
      <c r="G68" s="172"/>
      <c r="H68" s="172"/>
      <c r="I68" s="172"/>
      <c r="J68" s="172"/>
      <c r="K68" s="172"/>
      <c r="L68" s="171"/>
    </row>
    <row r="69" spans="1:12">
      <c r="A69" s="387" t="s">
        <v>164</v>
      </c>
      <c r="B69" s="388" t="s">
        <v>159</v>
      </c>
      <c r="C69" s="388"/>
      <c r="D69" s="168">
        <v>78406</v>
      </c>
      <c r="E69" s="168">
        <v>1845</v>
      </c>
      <c r="F69" s="169">
        <v>2.4098431316000002</v>
      </c>
      <c r="G69" s="168">
        <v>330</v>
      </c>
      <c r="H69" s="168">
        <v>107</v>
      </c>
      <c r="I69" s="169">
        <v>47.982062780299998</v>
      </c>
      <c r="J69" s="168">
        <v>1353</v>
      </c>
      <c r="K69" s="168">
        <v>388</v>
      </c>
      <c r="L69" s="170">
        <v>40.207253885999997</v>
      </c>
    </row>
    <row r="70" spans="1:12">
      <c r="A70" s="387"/>
      <c r="B70" s="388" t="s">
        <v>128</v>
      </c>
      <c r="C70" s="388"/>
      <c r="D70" s="168">
        <v>9808</v>
      </c>
      <c r="E70" s="168">
        <v>542</v>
      </c>
      <c r="F70" s="169">
        <v>5.8493416793000002</v>
      </c>
      <c r="G70" s="168">
        <v>101</v>
      </c>
      <c r="H70" s="168">
        <v>39</v>
      </c>
      <c r="I70" s="169">
        <v>62.903225806499997</v>
      </c>
      <c r="J70" s="168">
        <v>460</v>
      </c>
      <c r="K70" s="168">
        <v>140</v>
      </c>
      <c r="L70" s="170">
        <v>43.75</v>
      </c>
    </row>
    <row r="71" spans="1:12">
      <c r="A71" s="387"/>
      <c r="B71" s="388" t="s">
        <v>127</v>
      </c>
      <c r="C71" s="388"/>
      <c r="D71" s="168">
        <v>51302</v>
      </c>
      <c r="E71" s="168">
        <v>1025</v>
      </c>
      <c r="F71" s="169">
        <v>2.0387055710999999</v>
      </c>
      <c r="G71" s="168">
        <v>189</v>
      </c>
      <c r="H71" s="168">
        <v>58</v>
      </c>
      <c r="I71" s="169">
        <v>44.274809160300002</v>
      </c>
      <c r="J71" s="168">
        <v>733</v>
      </c>
      <c r="K71" s="168">
        <v>221</v>
      </c>
      <c r="L71" s="170">
        <v>43.1640625</v>
      </c>
    </row>
    <row r="72" spans="1:12">
      <c r="A72" s="387"/>
      <c r="B72" s="388" t="s">
        <v>126</v>
      </c>
      <c r="C72" s="388"/>
      <c r="D72" s="168">
        <v>8552</v>
      </c>
      <c r="E72" s="168">
        <v>120</v>
      </c>
      <c r="F72" s="169">
        <v>1.4231499051000001</v>
      </c>
      <c r="G72" s="168">
        <v>15</v>
      </c>
      <c r="H72" s="168">
        <v>5</v>
      </c>
      <c r="I72" s="169">
        <v>50</v>
      </c>
      <c r="J72" s="168">
        <v>65</v>
      </c>
      <c r="K72" s="168">
        <v>17</v>
      </c>
      <c r="L72" s="170">
        <v>35.416666666700003</v>
      </c>
    </row>
    <row r="73" spans="1:12">
      <c r="A73" s="387"/>
      <c r="B73" s="388" t="s">
        <v>125</v>
      </c>
      <c r="C73" s="388"/>
      <c r="D73" s="168">
        <v>8346</v>
      </c>
      <c r="E73" s="168">
        <v>161</v>
      </c>
      <c r="F73" s="169">
        <v>1.9670128282999999</v>
      </c>
      <c r="G73" s="168">
        <v>25</v>
      </c>
      <c r="H73" s="168">
        <v>5</v>
      </c>
      <c r="I73" s="169">
        <v>25</v>
      </c>
      <c r="J73" s="168">
        <v>95</v>
      </c>
      <c r="K73" s="168">
        <v>10</v>
      </c>
      <c r="L73" s="170">
        <v>11.764705882399999</v>
      </c>
    </row>
    <row r="74" spans="1:12">
      <c r="A74" s="387"/>
      <c r="B74" s="388" t="s">
        <v>169</v>
      </c>
      <c r="C74" s="388"/>
      <c r="D74" s="168">
        <v>398</v>
      </c>
      <c r="E74" s="168">
        <v>-3</v>
      </c>
      <c r="F74" s="169">
        <v>-0.7481296758</v>
      </c>
      <c r="G74" s="172"/>
      <c r="H74" s="172"/>
      <c r="I74" s="172"/>
      <c r="J74" s="172"/>
      <c r="K74" s="172"/>
      <c r="L74" s="171"/>
    </row>
    <row r="75" spans="1:12">
      <c r="A75" s="387" t="s">
        <v>165</v>
      </c>
      <c r="B75" s="388" t="s">
        <v>159</v>
      </c>
      <c r="C75" s="388"/>
      <c r="D75" s="168">
        <v>81268</v>
      </c>
      <c r="E75" s="168">
        <v>1319</v>
      </c>
      <c r="F75" s="169">
        <v>1.6498017486000001</v>
      </c>
      <c r="G75" s="168">
        <v>257</v>
      </c>
      <c r="H75" s="168">
        <v>72</v>
      </c>
      <c r="I75" s="169">
        <v>38.918918918899998</v>
      </c>
      <c r="J75" s="168">
        <v>1473</v>
      </c>
      <c r="K75" s="168">
        <v>262</v>
      </c>
      <c r="L75" s="170">
        <v>21.635012386500001</v>
      </c>
    </row>
    <row r="76" spans="1:12">
      <c r="A76" s="387"/>
      <c r="B76" s="388" t="s">
        <v>128</v>
      </c>
      <c r="C76" s="388"/>
      <c r="D76" s="168">
        <v>12346</v>
      </c>
      <c r="E76" s="168">
        <v>476</v>
      </c>
      <c r="F76" s="169">
        <v>4.0101095198000003</v>
      </c>
      <c r="G76" s="168">
        <v>83</v>
      </c>
      <c r="H76" s="168">
        <v>27</v>
      </c>
      <c r="I76" s="169">
        <v>48.214285714299997</v>
      </c>
      <c r="J76" s="168">
        <v>642</v>
      </c>
      <c r="K76" s="168">
        <v>129</v>
      </c>
      <c r="L76" s="170">
        <v>25.146198830399999</v>
      </c>
    </row>
    <row r="77" spans="1:12">
      <c r="A77" s="387"/>
      <c r="B77" s="388" t="s">
        <v>127</v>
      </c>
      <c r="C77" s="388"/>
      <c r="D77" s="168">
        <v>51303</v>
      </c>
      <c r="E77" s="168">
        <v>455</v>
      </c>
      <c r="F77" s="169">
        <v>0.89482378849999999</v>
      </c>
      <c r="G77" s="168">
        <v>144</v>
      </c>
      <c r="H77" s="168">
        <v>36</v>
      </c>
      <c r="I77" s="169">
        <v>33.333333333299997</v>
      </c>
      <c r="J77" s="168">
        <v>718</v>
      </c>
      <c r="K77" s="168">
        <v>109</v>
      </c>
      <c r="L77" s="170">
        <v>17.8981937603</v>
      </c>
    </row>
    <row r="78" spans="1:12">
      <c r="A78" s="387"/>
      <c r="B78" s="388" t="s">
        <v>126</v>
      </c>
      <c r="C78" s="388"/>
      <c r="D78" s="168">
        <v>8506</v>
      </c>
      <c r="E78" s="168">
        <v>178</v>
      </c>
      <c r="F78" s="169">
        <v>2.1373679155</v>
      </c>
      <c r="G78" s="168">
        <v>11</v>
      </c>
      <c r="H78" s="168">
        <v>6</v>
      </c>
      <c r="I78" s="169">
        <v>120</v>
      </c>
      <c r="J78" s="168">
        <v>59</v>
      </c>
      <c r="K78" s="168">
        <v>23</v>
      </c>
      <c r="L78" s="170">
        <v>63.888888888899999</v>
      </c>
    </row>
    <row r="79" spans="1:12">
      <c r="A79" s="387"/>
      <c r="B79" s="388" t="s">
        <v>125</v>
      </c>
      <c r="C79" s="388"/>
      <c r="D79" s="168">
        <v>8390</v>
      </c>
      <c r="E79" s="168">
        <v>186</v>
      </c>
      <c r="F79" s="169">
        <v>2.2671867381999999</v>
      </c>
      <c r="G79" s="168">
        <v>19</v>
      </c>
      <c r="H79" s="168">
        <v>3</v>
      </c>
      <c r="I79" s="169">
        <v>18.75</v>
      </c>
      <c r="J79" s="168">
        <v>54</v>
      </c>
      <c r="K79" s="168">
        <v>1</v>
      </c>
      <c r="L79" s="170">
        <v>1.8867924528</v>
      </c>
    </row>
    <row r="80" spans="1:12">
      <c r="A80" s="387"/>
      <c r="B80" s="388" t="s">
        <v>169</v>
      </c>
      <c r="C80" s="388"/>
      <c r="D80" s="168">
        <v>723</v>
      </c>
      <c r="E80" s="168">
        <v>24</v>
      </c>
      <c r="F80" s="169">
        <v>3.4334763948</v>
      </c>
      <c r="G80" s="172"/>
      <c r="H80" s="172"/>
      <c r="I80" s="172"/>
      <c r="J80" s="172"/>
      <c r="K80" s="172"/>
      <c r="L80" s="171"/>
    </row>
    <row r="81" spans="1:12">
      <c r="A81" s="387" t="s">
        <v>398</v>
      </c>
      <c r="B81" s="388" t="s">
        <v>159</v>
      </c>
      <c r="C81" s="388"/>
      <c r="D81" s="168">
        <v>88947</v>
      </c>
      <c r="E81" s="168">
        <v>268</v>
      </c>
      <c r="F81" s="169">
        <v>0.30221360190000002</v>
      </c>
      <c r="G81" s="168">
        <v>840</v>
      </c>
      <c r="H81" s="168">
        <v>-186</v>
      </c>
      <c r="I81" s="169">
        <v>-18.1286549708</v>
      </c>
      <c r="J81" s="168">
        <v>235</v>
      </c>
      <c r="K81" s="168">
        <v>44</v>
      </c>
      <c r="L81" s="170">
        <v>23.036649214699999</v>
      </c>
    </row>
    <row r="82" spans="1:12">
      <c r="A82" s="387"/>
      <c r="B82" s="388" t="s">
        <v>128</v>
      </c>
      <c r="C82" s="388"/>
      <c r="D82" s="168">
        <v>11603</v>
      </c>
      <c r="E82" s="168">
        <v>145</v>
      </c>
      <c r="F82" s="169">
        <v>1.2654913596999999</v>
      </c>
      <c r="G82" s="168">
        <v>371</v>
      </c>
      <c r="H82" s="168">
        <v>-51</v>
      </c>
      <c r="I82" s="169">
        <v>-12.085308056900001</v>
      </c>
      <c r="J82" s="168">
        <v>77</v>
      </c>
      <c r="K82" s="168">
        <v>14</v>
      </c>
      <c r="L82" s="170">
        <v>22.222222222199999</v>
      </c>
    </row>
    <row r="83" spans="1:12">
      <c r="A83" s="387"/>
      <c r="B83" s="388" t="s">
        <v>127</v>
      </c>
      <c r="C83" s="388"/>
      <c r="D83" s="168">
        <v>57692</v>
      </c>
      <c r="E83" s="168">
        <v>24</v>
      </c>
      <c r="F83" s="169">
        <v>4.1617534900000003E-2</v>
      </c>
      <c r="G83" s="168">
        <v>427</v>
      </c>
      <c r="H83" s="168">
        <v>-142</v>
      </c>
      <c r="I83" s="169">
        <v>-24.956063268899999</v>
      </c>
      <c r="J83" s="168">
        <v>138</v>
      </c>
      <c r="K83" s="168">
        <v>31</v>
      </c>
      <c r="L83" s="170">
        <v>28.971962616799999</v>
      </c>
    </row>
    <row r="84" spans="1:12">
      <c r="A84" s="387"/>
      <c r="B84" s="388" t="s">
        <v>126</v>
      </c>
      <c r="C84" s="388"/>
      <c r="D84" s="168">
        <v>9547</v>
      </c>
      <c r="E84" s="168">
        <v>26</v>
      </c>
      <c r="F84" s="169">
        <v>0.27308055879999998</v>
      </c>
      <c r="G84" s="168">
        <v>18</v>
      </c>
      <c r="H84" s="168">
        <v>3</v>
      </c>
      <c r="I84" s="169">
        <v>20</v>
      </c>
      <c r="J84" s="168">
        <v>4</v>
      </c>
      <c r="K84" s="168">
        <v>-1</v>
      </c>
      <c r="L84" s="170">
        <v>-20</v>
      </c>
    </row>
    <row r="85" spans="1:12">
      <c r="A85" s="387"/>
      <c r="B85" s="388" t="s">
        <v>125</v>
      </c>
      <c r="C85" s="388"/>
      <c r="D85" s="168">
        <v>9357</v>
      </c>
      <c r="E85" s="168">
        <v>91</v>
      </c>
      <c r="F85" s="169">
        <v>0.98208504210000003</v>
      </c>
      <c r="G85" s="168">
        <v>24</v>
      </c>
      <c r="H85" s="168">
        <v>4</v>
      </c>
      <c r="I85" s="169">
        <v>20</v>
      </c>
      <c r="J85" s="168">
        <v>16</v>
      </c>
      <c r="K85" s="168">
        <v>0</v>
      </c>
      <c r="L85" s="170">
        <v>0</v>
      </c>
    </row>
    <row r="86" spans="1:12">
      <c r="A86" s="387"/>
      <c r="B86" s="388" t="s">
        <v>169</v>
      </c>
      <c r="C86" s="388"/>
      <c r="D86" s="168">
        <v>748</v>
      </c>
      <c r="E86" s="168">
        <v>-18</v>
      </c>
      <c r="F86" s="169">
        <v>-2.3498694517000001</v>
      </c>
      <c r="G86" s="172"/>
      <c r="H86" s="172"/>
      <c r="I86" s="172"/>
      <c r="J86" s="172"/>
      <c r="K86" s="172"/>
      <c r="L86" s="171"/>
    </row>
    <row r="87" spans="1:12">
      <c r="A87" s="387" t="s">
        <v>166</v>
      </c>
      <c r="B87" s="388" t="s">
        <v>159</v>
      </c>
      <c r="C87" s="388"/>
      <c r="D87" s="168">
        <v>109739</v>
      </c>
      <c r="E87" s="168">
        <v>-345</v>
      </c>
      <c r="F87" s="169">
        <v>-0.31339704229999998</v>
      </c>
      <c r="G87" s="168">
        <v>512</v>
      </c>
      <c r="H87" s="168">
        <v>125</v>
      </c>
      <c r="I87" s="169">
        <v>32.299741602099999</v>
      </c>
      <c r="J87" s="168">
        <v>426</v>
      </c>
      <c r="K87" s="168">
        <v>101</v>
      </c>
      <c r="L87" s="170">
        <v>31.076923076900002</v>
      </c>
    </row>
    <row r="88" spans="1:12">
      <c r="A88" s="387"/>
      <c r="B88" s="388" t="s">
        <v>128</v>
      </c>
      <c r="C88" s="388"/>
      <c r="D88" s="168">
        <v>15593</v>
      </c>
      <c r="E88" s="168">
        <v>206</v>
      </c>
      <c r="F88" s="169">
        <v>1.3387924872000001</v>
      </c>
      <c r="G88" s="168">
        <v>115</v>
      </c>
      <c r="H88" s="168">
        <v>19</v>
      </c>
      <c r="I88" s="169">
        <v>19.791666666699999</v>
      </c>
      <c r="J88" s="168">
        <v>201</v>
      </c>
      <c r="K88" s="168">
        <v>55</v>
      </c>
      <c r="L88" s="170">
        <v>37.671232876700003</v>
      </c>
    </row>
    <row r="89" spans="1:12">
      <c r="A89" s="387"/>
      <c r="B89" s="388" t="s">
        <v>127</v>
      </c>
      <c r="C89" s="388"/>
      <c r="D89" s="168">
        <v>70336</v>
      </c>
      <c r="E89" s="168">
        <v>-547</v>
      </c>
      <c r="F89" s="169">
        <v>-0.77169420030000002</v>
      </c>
      <c r="G89" s="168">
        <v>349</v>
      </c>
      <c r="H89" s="168">
        <v>91</v>
      </c>
      <c r="I89" s="169">
        <v>35.271317829499999</v>
      </c>
      <c r="J89" s="168">
        <v>168</v>
      </c>
      <c r="K89" s="168">
        <v>37</v>
      </c>
      <c r="L89" s="170">
        <v>28.2442748092</v>
      </c>
    </row>
    <row r="90" spans="1:12">
      <c r="A90" s="387"/>
      <c r="B90" s="388" t="s">
        <v>126</v>
      </c>
      <c r="C90" s="388"/>
      <c r="D90" s="168">
        <v>11035</v>
      </c>
      <c r="E90" s="168">
        <v>-59</v>
      </c>
      <c r="F90" s="169">
        <v>-0.53181900130000004</v>
      </c>
      <c r="G90" s="168">
        <v>23</v>
      </c>
      <c r="H90" s="168">
        <v>8</v>
      </c>
      <c r="I90" s="169">
        <v>53.333333333299997</v>
      </c>
      <c r="J90" s="168">
        <v>16</v>
      </c>
      <c r="K90" s="168">
        <v>8</v>
      </c>
      <c r="L90" s="170">
        <v>100</v>
      </c>
    </row>
    <row r="91" spans="1:12">
      <c r="A91" s="387"/>
      <c r="B91" s="388" t="s">
        <v>125</v>
      </c>
      <c r="C91" s="388"/>
      <c r="D91" s="168">
        <v>12160</v>
      </c>
      <c r="E91" s="168">
        <v>26</v>
      </c>
      <c r="F91" s="169">
        <v>0.214273941</v>
      </c>
      <c r="G91" s="168">
        <v>25</v>
      </c>
      <c r="H91" s="168">
        <v>8</v>
      </c>
      <c r="I91" s="169">
        <v>47.058823529400001</v>
      </c>
      <c r="J91" s="168">
        <v>41</v>
      </c>
      <c r="K91" s="168">
        <v>1</v>
      </c>
      <c r="L91" s="170">
        <v>2.5</v>
      </c>
    </row>
    <row r="92" spans="1:12">
      <c r="A92" s="387"/>
      <c r="B92" s="388" t="s">
        <v>169</v>
      </c>
      <c r="C92" s="388"/>
      <c r="D92" s="168">
        <v>615</v>
      </c>
      <c r="E92" s="168">
        <v>29</v>
      </c>
      <c r="F92" s="169">
        <v>4.9488054608000001</v>
      </c>
      <c r="G92" s="172"/>
      <c r="H92" s="168">
        <v>-1</v>
      </c>
      <c r="I92" s="169">
        <v>-100</v>
      </c>
      <c r="J92" s="172"/>
      <c r="K92" s="172"/>
      <c r="L92" s="171"/>
    </row>
    <row r="93" spans="1:12">
      <c r="A93" s="387" t="s">
        <v>399</v>
      </c>
      <c r="B93" s="388" t="s">
        <v>159</v>
      </c>
      <c r="C93" s="388"/>
      <c r="D93" s="168">
        <v>125720</v>
      </c>
      <c r="E93" s="168">
        <v>1907</v>
      </c>
      <c r="F93" s="169">
        <v>1.540225986</v>
      </c>
      <c r="G93" s="168">
        <v>1012</v>
      </c>
      <c r="H93" s="168">
        <v>275</v>
      </c>
      <c r="I93" s="169">
        <v>37.3134328358</v>
      </c>
      <c r="J93" s="168">
        <v>426</v>
      </c>
      <c r="K93" s="168">
        <v>76</v>
      </c>
      <c r="L93" s="170">
        <v>21.714285714300001</v>
      </c>
    </row>
    <row r="94" spans="1:12">
      <c r="A94" s="387"/>
      <c r="B94" s="388" t="s">
        <v>128</v>
      </c>
      <c r="C94" s="388"/>
      <c r="D94" s="168">
        <v>26050</v>
      </c>
      <c r="E94" s="168">
        <v>319</v>
      </c>
      <c r="F94" s="169">
        <v>1.2397497181999999</v>
      </c>
      <c r="G94" s="168">
        <v>382</v>
      </c>
      <c r="H94" s="168">
        <v>55</v>
      </c>
      <c r="I94" s="169">
        <v>16.8195718654</v>
      </c>
      <c r="J94" s="168">
        <v>83</v>
      </c>
      <c r="K94" s="168">
        <v>8</v>
      </c>
      <c r="L94" s="170">
        <v>10.666666666699999</v>
      </c>
    </row>
    <row r="95" spans="1:12">
      <c r="A95" s="387"/>
      <c r="B95" s="388" t="s">
        <v>127</v>
      </c>
      <c r="C95" s="388"/>
      <c r="D95" s="168">
        <v>73438</v>
      </c>
      <c r="E95" s="168">
        <v>1120</v>
      </c>
      <c r="F95" s="169">
        <v>1.5487153959</v>
      </c>
      <c r="G95" s="168">
        <v>519</v>
      </c>
      <c r="H95" s="168">
        <v>190</v>
      </c>
      <c r="I95" s="169">
        <v>57.750759878399997</v>
      </c>
      <c r="J95" s="168">
        <v>305</v>
      </c>
      <c r="K95" s="168">
        <v>63</v>
      </c>
      <c r="L95" s="170">
        <v>26.033057851199999</v>
      </c>
    </row>
    <row r="96" spans="1:12">
      <c r="A96" s="387"/>
      <c r="B96" s="388" t="s">
        <v>126</v>
      </c>
      <c r="C96" s="388"/>
      <c r="D96" s="168">
        <v>13238</v>
      </c>
      <c r="E96" s="168">
        <v>88</v>
      </c>
      <c r="F96" s="169">
        <v>0.66920152089999996</v>
      </c>
      <c r="G96" s="168">
        <v>75</v>
      </c>
      <c r="H96" s="168">
        <v>25</v>
      </c>
      <c r="I96" s="169">
        <v>50</v>
      </c>
      <c r="J96" s="168">
        <v>4</v>
      </c>
      <c r="K96" s="168">
        <v>0</v>
      </c>
      <c r="L96" s="170">
        <v>0</v>
      </c>
    </row>
    <row r="97" spans="1:12">
      <c r="A97" s="387"/>
      <c r="B97" s="388" t="s">
        <v>125</v>
      </c>
      <c r="C97" s="388"/>
      <c r="D97" s="168">
        <v>12863</v>
      </c>
      <c r="E97" s="168">
        <v>313</v>
      </c>
      <c r="F97" s="169">
        <v>2.4940239044000001</v>
      </c>
      <c r="G97" s="168">
        <v>36</v>
      </c>
      <c r="H97" s="168">
        <v>5</v>
      </c>
      <c r="I97" s="169">
        <v>16.129032258100001</v>
      </c>
      <c r="J97" s="168">
        <v>34</v>
      </c>
      <c r="K97" s="168">
        <v>5</v>
      </c>
      <c r="L97" s="170">
        <v>17.241379310300001</v>
      </c>
    </row>
    <row r="98" spans="1:12">
      <c r="A98" s="387"/>
      <c r="B98" s="388" t="s">
        <v>169</v>
      </c>
      <c r="C98" s="388"/>
      <c r="D98" s="168">
        <v>131</v>
      </c>
      <c r="E98" s="168">
        <v>67</v>
      </c>
      <c r="F98" s="169">
        <v>104.6875</v>
      </c>
      <c r="G98" s="172"/>
      <c r="H98" s="172"/>
      <c r="I98" s="172"/>
      <c r="J98" s="172"/>
      <c r="K98" s="172"/>
      <c r="L98" s="171"/>
    </row>
  </sheetData>
  <mergeCells count="111">
    <mergeCell ref="A93:A98"/>
    <mergeCell ref="B93:C93"/>
    <mergeCell ref="B94:C94"/>
    <mergeCell ref="B95:C95"/>
    <mergeCell ref="B96:C96"/>
    <mergeCell ref="B97:C97"/>
    <mergeCell ref="B98:C98"/>
    <mergeCell ref="A87:A92"/>
    <mergeCell ref="B87:C87"/>
    <mergeCell ref="B88:C88"/>
    <mergeCell ref="B89:C89"/>
    <mergeCell ref="B90:C90"/>
    <mergeCell ref="B91:C91"/>
    <mergeCell ref="B92:C92"/>
    <mergeCell ref="A81:A86"/>
    <mergeCell ref="B81:C81"/>
    <mergeCell ref="B82:C82"/>
    <mergeCell ref="B83:C83"/>
    <mergeCell ref="B84:C84"/>
    <mergeCell ref="B85:C85"/>
    <mergeCell ref="B86:C86"/>
    <mergeCell ref="A75:A80"/>
    <mergeCell ref="B75:C75"/>
    <mergeCell ref="B76:C76"/>
    <mergeCell ref="B77:C77"/>
    <mergeCell ref="B78:C78"/>
    <mergeCell ref="B79:C79"/>
    <mergeCell ref="B80:C80"/>
    <mergeCell ref="A69:A74"/>
    <mergeCell ref="B69:C69"/>
    <mergeCell ref="B70:C70"/>
    <mergeCell ref="B71:C71"/>
    <mergeCell ref="B72:C72"/>
    <mergeCell ref="B73:C73"/>
    <mergeCell ref="B74:C74"/>
    <mergeCell ref="A63:A68"/>
    <mergeCell ref="B63:C63"/>
    <mergeCell ref="B64:C64"/>
    <mergeCell ref="B65:C65"/>
    <mergeCell ref="B66:C66"/>
    <mergeCell ref="B67:C67"/>
    <mergeCell ref="B68:C68"/>
    <mergeCell ref="A57:A62"/>
    <mergeCell ref="B57:C57"/>
    <mergeCell ref="B58:C58"/>
    <mergeCell ref="B59:C59"/>
    <mergeCell ref="B60:C60"/>
    <mergeCell ref="B61:C61"/>
    <mergeCell ref="B62:C62"/>
    <mergeCell ref="A6:A8"/>
    <mergeCell ref="B6:B8"/>
    <mergeCell ref="A9:A14"/>
    <mergeCell ref="A15:A20"/>
    <mergeCell ref="B20:C20"/>
    <mergeCell ref="B27:C27"/>
    <mergeCell ref="B28:C28"/>
    <mergeCell ref="A27:A32"/>
    <mergeCell ref="B29:C29"/>
    <mergeCell ref="B30:C30"/>
    <mergeCell ref="B31:C31"/>
    <mergeCell ref="B32:C32"/>
    <mergeCell ref="B33:C33"/>
    <mergeCell ref="A33:A38"/>
    <mergeCell ref="B34:C34"/>
    <mergeCell ref="B35:C35"/>
    <mergeCell ref="B36:C36"/>
    <mergeCell ref="D6:L6"/>
    <mergeCell ref="J7:L7"/>
    <mergeCell ref="B17:C17"/>
    <mergeCell ref="B18:C18"/>
    <mergeCell ref="B9:C9"/>
    <mergeCell ref="G7:I7"/>
    <mergeCell ref="B22:C22"/>
    <mergeCell ref="B23:C23"/>
    <mergeCell ref="A21:A26"/>
    <mergeCell ref="B24:C24"/>
    <mergeCell ref="B25:C25"/>
    <mergeCell ref="B26:C26"/>
    <mergeCell ref="B21:C21"/>
    <mergeCell ref="D7:F7"/>
    <mergeCell ref="B13:C13"/>
    <mergeCell ref="B14:C14"/>
    <mergeCell ref="B15:C15"/>
    <mergeCell ref="B16:C16"/>
    <mergeCell ref="B10:C10"/>
    <mergeCell ref="B11:C11"/>
    <mergeCell ref="B12:C12"/>
    <mergeCell ref="B19:C19"/>
    <mergeCell ref="B37:C37"/>
    <mergeCell ref="B38:C38"/>
    <mergeCell ref="A39:A44"/>
    <mergeCell ref="B44:C44"/>
    <mergeCell ref="B45:C45"/>
    <mergeCell ref="B46:C46"/>
    <mergeCell ref="B47:C47"/>
    <mergeCell ref="B39:C39"/>
    <mergeCell ref="B40:C40"/>
    <mergeCell ref="B41:C41"/>
    <mergeCell ref="B42:C42"/>
    <mergeCell ref="B43:C43"/>
    <mergeCell ref="B48:C48"/>
    <mergeCell ref="A45:A50"/>
    <mergeCell ref="B49:C49"/>
    <mergeCell ref="B50:C50"/>
    <mergeCell ref="B51:C51"/>
    <mergeCell ref="B52:C52"/>
    <mergeCell ref="B53:C53"/>
    <mergeCell ref="A51:A56"/>
    <mergeCell ref="B54:C54"/>
    <mergeCell ref="B55:C55"/>
    <mergeCell ref="B56:C5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4" tint="-0.499984740745262"/>
  </sheetPr>
  <dimension ref="A1:L24"/>
  <sheetViews>
    <sheetView showGridLines="0" workbookViewId="0">
      <selection activeCell="R61" sqref="R61"/>
    </sheetView>
  </sheetViews>
  <sheetFormatPr baseColWidth="10" defaultRowHeight="14.25"/>
  <cols>
    <col min="2" max="2" width="17.875" customWidth="1"/>
    <col min="3" max="3" width="22.75" customWidth="1"/>
    <col min="7" max="7" width="15.375" customWidth="1"/>
    <col min="9" max="9" width="15.875" customWidth="1"/>
  </cols>
  <sheetData>
    <row r="1" spans="1:12">
      <c r="C1" s="237" t="s">
        <v>311</v>
      </c>
      <c r="D1">
        <v>1</v>
      </c>
      <c r="F1" s="237" t="s">
        <v>312</v>
      </c>
      <c r="G1" t="str">
        <f>VLOOKUP($D$1,$A$10:$D$24,2,FALSE)</f>
        <v>Deutschland</v>
      </c>
      <c r="H1" s="237" t="s">
        <v>313</v>
      </c>
      <c r="I1" t="str">
        <f>VLOOKUP($D$1,$A$10:$D$24,3,FALSE)</f>
        <v>Gesamt</v>
      </c>
      <c r="K1" s="237" t="s">
        <v>323</v>
      </c>
      <c r="L1" t="str">
        <f>Roh_Alo!$D$16</f>
        <v>September 2018</v>
      </c>
    </row>
    <row r="8" spans="1:12">
      <c r="C8" s="162"/>
      <c r="D8" s="162"/>
    </row>
    <row r="9" spans="1:12">
      <c r="A9" s="165"/>
      <c r="B9" s="362" t="s">
        <v>306</v>
      </c>
      <c r="C9" s="363" t="s">
        <v>305</v>
      </c>
      <c r="D9" s="238"/>
    </row>
    <row r="10" spans="1:12">
      <c r="A10" s="165">
        <v>1</v>
      </c>
      <c r="B10" s="364" t="s">
        <v>2</v>
      </c>
      <c r="C10" s="365" t="s">
        <v>159</v>
      </c>
      <c r="D10" s="239"/>
    </row>
    <row r="11" spans="1:12">
      <c r="A11" s="165">
        <v>2</v>
      </c>
      <c r="B11" s="364" t="s">
        <v>10</v>
      </c>
      <c r="C11" s="365" t="s">
        <v>160</v>
      </c>
      <c r="D11" s="239"/>
    </row>
    <row r="12" spans="1:12">
      <c r="A12" s="165">
        <v>3</v>
      </c>
      <c r="B12" s="364" t="s">
        <v>11</v>
      </c>
      <c r="C12" s="365" t="s">
        <v>113</v>
      </c>
      <c r="D12" s="239"/>
    </row>
    <row r="13" spans="1:12">
      <c r="A13" s="165">
        <v>4</v>
      </c>
      <c r="B13" s="364" t="s">
        <v>12</v>
      </c>
      <c r="C13" s="365" t="s">
        <v>161</v>
      </c>
      <c r="D13" s="239"/>
    </row>
    <row r="14" spans="1:12" ht="11.25" customHeight="1">
      <c r="A14" s="165">
        <v>5</v>
      </c>
      <c r="B14" s="364" t="s">
        <v>101</v>
      </c>
      <c r="C14" s="365" t="s">
        <v>162</v>
      </c>
      <c r="D14" s="239"/>
    </row>
    <row r="15" spans="1:12">
      <c r="A15" s="165">
        <v>6</v>
      </c>
      <c r="B15" s="364" t="s">
        <v>13</v>
      </c>
      <c r="C15" s="365" t="s">
        <v>163</v>
      </c>
      <c r="D15" s="239"/>
    </row>
    <row r="16" spans="1:12">
      <c r="A16" s="165">
        <v>7</v>
      </c>
      <c r="B16" s="364" t="s">
        <v>400</v>
      </c>
      <c r="C16" s="365" t="s">
        <v>394</v>
      </c>
      <c r="D16" s="239"/>
    </row>
    <row r="17" spans="1:4">
      <c r="A17" s="165">
        <v>8</v>
      </c>
      <c r="B17" s="364" t="s">
        <v>401</v>
      </c>
      <c r="C17" s="365" t="s">
        <v>395</v>
      </c>
      <c r="D17" s="239"/>
    </row>
    <row r="18" spans="1:4">
      <c r="A18" s="165">
        <v>9</v>
      </c>
      <c r="B18" s="364" t="s">
        <v>16</v>
      </c>
      <c r="C18" s="365" t="s">
        <v>166</v>
      </c>
      <c r="D18" s="239"/>
    </row>
    <row r="19" spans="1:4">
      <c r="A19" s="165">
        <v>10</v>
      </c>
      <c r="B19" s="362" t="s">
        <v>402</v>
      </c>
      <c r="C19" s="363" t="s">
        <v>396</v>
      </c>
      <c r="D19" s="238"/>
    </row>
    <row r="20" spans="1:4">
      <c r="A20" s="165">
        <v>11</v>
      </c>
      <c r="B20" s="362" t="s">
        <v>403</v>
      </c>
      <c r="C20" s="363" t="s">
        <v>397</v>
      </c>
      <c r="D20" s="162"/>
    </row>
    <row r="21" spans="1:4">
      <c r="A21" s="165">
        <v>12</v>
      </c>
      <c r="B21" s="362" t="s">
        <v>14</v>
      </c>
      <c r="C21" s="363" t="s">
        <v>164</v>
      </c>
    </row>
    <row r="22" spans="1:4">
      <c r="A22" s="165">
        <v>13</v>
      </c>
      <c r="B22" s="362" t="s">
        <v>15</v>
      </c>
      <c r="C22" s="362" t="s">
        <v>165</v>
      </c>
    </row>
    <row r="23" spans="1:4">
      <c r="A23" s="165">
        <v>14</v>
      </c>
      <c r="B23" s="362" t="s">
        <v>404</v>
      </c>
      <c r="C23" s="362" t="s">
        <v>398</v>
      </c>
    </row>
    <row r="24" spans="1:4">
      <c r="A24" s="165">
        <v>15</v>
      </c>
      <c r="B24" s="362" t="s">
        <v>405</v>
      </c>
      <c r="C24" s="362" t="s">
        <v>399</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F57"/>
  <sheetViews>
    <sheetView showGridLines="0" tabSelected="1" zoomScaleNormal="100" zoomScaleSheetLayoutView="100" workbookViewId="0">
      <selection activeCell="F22" sqref="F22"/>
    </sheetView>
  </sheetViews>
  <sheetFormatPr baseColWidth="10" defaultColWidth="8.625" defaultRowHeight="16.5" customHeight="1"/>
  <cols>
    <col min="1" max="1" width="6.5" style="55" customWidth="1"/>
    <col min="2" max="2" width="14.125" style="55" customWidth="1"/>
    <col min="3" max="3" width="42.375" style="55" customWidth="1"/>
    <col min="4" max="5" width="5" style="55" customWidth="1"/>
    <col min="6" max="6" width="10.625" style="55" customWidth="1"/>
    <col min="7" max="256" width="8.625" style="55"/>
    <col min="257" max="257" width="6.5" style="55" customWidth="1"/>
    <col min="258" max="258" width="14.125" style="55" customWidth="1"/>
    <col min="259" max="259" width="42.375" style="55" customWidth="1"/>
    <col min="260" max="261" width="5" style="55" customWidth="1"/>
    <col min="262" max="262" width="10.625" style="55" customWidth="1"/>
    <col min="263" max="512" width="8.625" style="55"/>
    <col min="513" max="513" width="6.5" style="55" customWidth="1"/>
    <col min="514" max="514" width="14.125" style="55" customWidth="1"/>
    <col min="515" max="515" width="42.375" style="55" customWidth="1"/>
    <col min="516" max="517" width="5" style="55" customWidth="1"/>
    <col min="518" max="518" width="10.625" style="55" customWidth="1"/>
    <col min="519" max="768" width="8.625" style="55"/>
    <col min="769" max="769" width="6.5" style="55" customWidth="1"/>
    <col min="770" max="770" width="14.125" style="55" customWidth="1"/>
    <col min="771" max="771" width="42.375" style="55" customWidth="1"/>
    <col min="772" max="773" width="5" style="55" customWidth="1"/>
    <col min="774" max="774" width="10.625" style="55" customWidth="1"/>
    <col min="775" max="1024" width="8.625" style="55"/>
    <col min="1025" max="1025" width="6.5" style="55" customWidth="1"/>
    <col min="1026" max="1026" width="14.125" style="55" customWidth="1"/>
    <col min="1027" max="1027" width="42.375" style="55" customWidth="1"/>
    <col min="1028" max="1029" width="5" style="55" customWidth="1"/>
    <col min="1030" max="1030" width="10.625" style="55" customWidth="1"/>
    <col min="1031" max="1280" width="8.625" style="55"/>
    <col min="1281" max="1281" width="6.5" style="55" customWidth="1"/>
    <col min="1282" max="1282" width="14.125" style="55" customWidth="1"/>
    <col min="1283" max="1283" width="42.375" style="55" customWidth="1"/>
    <col min="1284" max="1285" width="5" style="55" customWidth="1"/>
    <col min="1286" max="1286" width="10.625" style="55" customWidth="1"/>
    <col min="1287" max="1536" width="8.625" style="55"/>
    <col min="1537" max="1537" width="6.5" style="55" customWidth="1"/>
    <col min="1538" max="1538" width="14.125" style="55" customWidth="1"/>
    <col min="1539" max="1539" width="42.375" style="55" customWidth="1"/>
    <col min="1540" max="1541" width="5" style="55" customWidth="1"/>
    <col min="1542" max="1542" width="10.625" style="55" customWidth="1"/>
    <col min="1543" max="1792" width="8.625" style="55"/>
    <col min="1793" max="1793" width="6.5" style="55" customWidth="1"/>
    <col min="1794" max="1794" width="14.125" style="55" customWidth="1"/>
    <col min="1795" max="1795" width="42.375" style="55" customWidth="1"/>
    <col min="1796" max="1797" width="5" style="55" customWidth="1"/>
    <col min="1798" max="1798" width="10.625" style="55" customWidth="1"/>
    <col min="1799" max="2048" width="8.625" style="55"/>
    <col min="2049" max="2049" width="6.5" style="55" customWidth="1"/>
    <col min="2050" max="2050" width="14.125" style="55" customWidth="1"/>
    <col min="2051" max="2051" width="42.375" style="55" customWidth="1"/>
    <col min="2052" max="2053" width="5" style="55" customWidth="1"/>
    <col min="2054" max="2054" width="10.625" style="55" customWidth="1"/>
    <col min="2055" max="2304" width="8.625" style="55"/>
    <col min="2305" max="2305" width="6.5" style="55" customWidth="1"/>
    <col min="2306" max="2306" width="14.125" style="55" customWidth="1"/>
    <col min="2307" max="2307" width="42.375" style="55" customWidth="1"/>
    <col min="2308" max="2309" width="5" style="55" customWidth="1"/>
    <col min="2310" max="2310" width="10.625" style="55" customWidth="1"/>
    <col min="2311" max="2560" width="8.625" style="55"/>
    <col min="2561" max="2561" width="6.5" style="55" customWidth="1"/>
    <col min="2562" max="2562" width="14.125" style="55" customWidth="1"/>
    <col min="2563" max="2563" width="42.375" style="55" customWidth="1"/>
    <col min="2564" max="2565" width="5" style="55" customWidth="1"/>
    <col min="2566" max="2566" width="10.625" style="55" customWidth="1"/>
    <col min="2567" max="2816" width="8.625" style="55"/>
    <col min="2817" max="2817" width="6.5" style="55" customWidth="1"/>
    <col min="2818" max="2818" width="14.125" style="55" customWidth="1"/>
    <col min="2819" max="2819" width="42.375" style="55" customWidth="1"/>
    <col min="2820" max="2821" width="5" style="55" customWidth="1"/>
    <col min="2822" max="2822" width="10.625" style="55" customWidth="1"/>
    <col min="2823" max="3072" width="8.625" style="55"/>
    <col min="3073" max="3073" width="6.5" style="55" customWidth="1"/>
    <col min="3074" max="3074" width="14.125" style="55" customWidth="1"/>
    <col min="3075" max="3075" width="42.375" style="55" customWidth="1"/>
    <col min="3076" max="3077" width="5" style="55" customWidth="1"/>
    <col min="3078" max="3078" width="10.625" style="55" customWidth="1"/>
    <col min="3079" max="3328" width="8.625" style="55"/>
    <col min="3329" max="3329" width="6.5" style="55" customWidth="1"/>
    <col min="3330" max="3330" width="14.125" style="55" customWidth="1"/>
    <col min="3331" max="3331" width="42.375" style="55" customWidth="1"/>
    <col min="3332" max="3333" width="5" style="55" customWidth="1"/>
    <col min="3334" max="3334" width="10.625" style="55" customWidth="1"/>
    <col min="3335" max="3584" width="8.625" style="55"/>
    <col min="3585" max="3585" width="6.5" style="55" customWidth="1"/>
    <col min="3586" max="3586" width="14.125" style="55" customWidth="1"/>
    <col min="3587" max="3587" width="42.375" style="55" customWidth="1"/>
    <col min="3588" max="3589" width="5" style="55" customWidth="1"/>
    <col min="3590" max="3590" width="10.625" style="55" customWidth="1"/>
    <col min="3591" max="3840" width="8.625" style="55"/>
    <col min="3841" max="3841" width="6.5" style="55" customWidth="1"/>
    <col min="3842" max="3842" width="14.125" style="55" customWidth="1"/>
    <col min="3843" max="3843" width="42.375" style="55" customWidth="1"/>
    <col min="3844" max="3845" width="5" style="55" customWidth="1"/>
    <col min="3846" max="3846" width="10.625" style="55" customWidth="1"/>
    <col min="3847" max="4096" width="8.625" style="55"/>
    <col min="4097" max="4097" width="6.5" style="55" customWidth="1"/>
    <col min="4098" max="4098" width="14.125" style="55" customWidth="1"/>
    <col min="4099" max="4099" width="42.375" style="55" customWidth="1"/>
    <col min="4100" max="4101" width="5" style="55" customWidth="1"/>
    <col min="4102" max="4102" width="10.625" style="55" customWidth="1"/>
    <col min="4103" max="4352" width="8.625" style="55"/>
    <col min="4353" max="4353" width="6.5" style="55" customWidth="1"/>
    <col min="4354" max="4354" width="14.125" style="55" customWidth="1"/>
    <col min="4355" max="4355" width="42.375" style="55" customWidth="1"/>
    <col min="4356" max="4357" width="5" style="55" customWidth="1"/>
    <col min="4358" max="4358" width="10.625" style="55" customWidth="1"/>
    <col min="4359" max="4608" width="8.625" style="55"/>
    <col min="4609" max="4609" width="6.5" style="55" customWidth="1"/>
    <col min="4610" max="4610" width="14.125" style="55" customWidth="1"/>
    <col min="4611" max="4611" width="42.375" style="55" customWidth="1"/>
    <col min="4612" max="4613" width="5" style="55" customWidth="1"/>
    <col min="4614" max="4614" width="10.625" style="55" customWidth="1"/>
    <col min="4615" max="4864" width="8.625" style="55"/>
    <col min="4865" max="4865" width="6.5" style="55" customWidth="1"/>
    <col min="4866" max="4866" width="14.125" style="55" customWidth="1"/>
    <col min="4867" max="4867" width="42.375" style="55" customWidth="1"/>
    <col min="4868" max="4869" width="5" style="55" customWidth="1"/>
    <col min="4870" max="4870" width="10.625" style="55" customWidth="1"/>
    <col min="4871" max="5120" width="8.625" style="55"/>
    <col min="5121" max="5121" width="6.5" style="55" customWidth="1"/>
    <col min="5122" max="5122" width="14.125" style="55" customWidth="1"/>
    <col min="5123" max="5123" width="42.375" style="55" customWidth="1"/>
    <col min="5124" max="5125" width="5" style="55" customWidth="1"/>
    <col min="5126" max="5126" width="10.625" style="55" customWidth="1"/>
    <col min="5127" max="5376" width="8.625" style="55"/>
    <col min="5377" max="5377" width="6.5" style="55" customWidth="1"/>
    <col min="5378" max="5378" width="14.125" style="55" customWidth="1"/>
    <col min="5379" max="5379" width="42.375" style="55" customWidth="1"/>
    <col min="5380" max="5381" width="5" style="55" customWidth="1"/>
    <col min="5382" max="5382" width="10.625" style="55" customWidth="1"/>
    <col min="5383" max="5632" width="8.625" style="55"/>
    <col min="5633" max="5633" width="6.5" style="55" customWidth="1"/>
    <col min="5634" max="5634" width="14.125" style="55" customWidth="1"/>
    <col min="5635" max="5635" width="42.375" style="55" customWidth="1"/>
    <col min="5636" max="5637" width="5" style="55" customWidth="1"/>
    <col min="5638" max="5638" width="10.625" style="55" customWidth="1"/>
    <col min="5639" max="5888" width="8.625" style="55"/>
    <col min="5889" max="5889" width="6.5" style="55" customWidth="1"/>
    <col min="5890" max="5890" width="14.125" style="55" customWidth="1"/>
    <col min="5891" max="5891" width="42.375" style="55" customWidth="1"/>
    <col min="5892" max="5893" width="5" style="55" customWidth="1"/>
    <col min="5894" max="5894" width="10.625" style="55" customWidth="1"/>
    <col min="5895" max="6144" width="8.625" style="55"/>
    <col min="6145" max="6145" width="6.5" style="55" customWidth="1"/>
    <col min="6146" max="6146" width="14.125" style="55" customWidth="1"/>
    <col min="6147" max="6147" width="42.375" style="55" customWidth="1"/>
    <col min="6148" max="6149" width="5" style="55" customWidth="1"/>
    <col min="6150" max="6150" width="10.625" style="55" customWidth="1"/>
    <col min="6151" max="6400" width="8.625" style="55"/>
    <col min="6401" max="6401" width="6.5" style="55" customWidth="1"/>
    <col min="6402" max="6402" width="14.125" style="55" customWidth="1"/>
    <col min="6403" max="6403" width="42.375" style="55" customWidth="1"/>
    <col min="6404" max="6405" width="5" style="55" customWidth="1"/>
    <col min="6406" max="6406" width="10.625" style="55" customWidth="1"/>
    <col min="6407" max="6656" width="8.625" style="55"/>
    <col min="6657" max="6657" width="6.5" style="55" customWidth="1"/>
    <col min="6658" max="6658" width="14.125" style="55" customWidth="1"/>
    <col min="6659" max="6659" width="42.375" style="55" customWidth="1"/>
    <col min="6660" max="6661" width="5" style="55" customWidth="1"/>
    <col min="6662" max="6662" width="10.625" style="55" customWidth="1"/>
    <col min="6663" max="6912" width="8.625" style="55"/>
    <col min="6913" max="6913" width="6.5" style="55" customWidth="1"/>
    <col min="6914" max="6914" width="14.125" style="55" customWidth="1"/>
    <col min="6915" max="6915" width="42.375" style="55" customWidth="1"/>
    <col min="6916" max="6917" width="5" style="55" customWidth="1"/>
    <col min="6918" max="6918" width="10.625" style="55" customWidth="1"/>
    <col min="6919" max="7168" width="8.625" style="55"/>
    <col min="7169" max="7169" width="6.5" style="55" customWidth="1"/>
    <col min="7170" max="7170" width="14.125" style="55" customWidth="1"/>
    <col min="7171" max="7171" width="42.375" style="55" customWidth="1"/>
    <col min="7172" max="7173" width="5" style="55" customWidth="1"/>
    <col min="7174" max="7174" width="10.625" style="55" customWidth="1"/>
    <col min="7175" max="7424" width="8.625" style="55"/>
    <col min="7425" max="7425" width="6.5" style="55" customWidth="1"/>
    <col min="7426" max="7426" width="14.125" style="55" customWidth="1"/>
    <col min="7427" max="7427" width="42.375" style="55" customWidth="1"/>
    <col min="7428" max="7429" width="5" style="55" customWidth="1"/>
    <col min="7430" max="7430" width="10.625" style="55" customWidth="1"/>
    <col min="7431" max="7680" width="8.625" style="55"/>
    <col min="7681" max="7681" width="6.5" style="55" customWidth="1"/>
    <col min="7682" max="7682" width="14.125" style="55" customWidth="1"/>
    <col min="7683" max="7683" width="42.375" style="55" customWidth="1"/>
    <col min="7684" max="7685" width="5" style="55" customWidth="1"/>
    <col min="7686" max="7686" width="10.625" style="55" customWidth="1"/>
    <col min="7687" max="7936" width="8.625" style="55"/>
    <col min="7937" max="7937" width="6.5" style="55" customWidth="1"/>
    <col min="7938" max="7938" width="14.125" style="55" customWidth="1"/>
    <col min="7939" max="7939" width="42.375" style="55" customWidth="1"/>
    <col min="7940" max="7941" width="5" style="55" customWidth="1"/>
    <col min="7942" max="7942" width="10.625" style="55" customWidth="1"/>
    <col min="7943" max="8192" width="8.625" style="55"/>
    <col min="8193" max="8193" width="6.5" style="55" customWidth="1"/>
    <col min="8194" max="8194" width="14.125" style="55" customWidth="1"/>
    <col min="8195" max="8195" width="42.375" style="55" customWidth="1"/>
    <col min="8196" max="8197" width="5" style="55" customWidth="1"/>
    <col min="8198" max="8198" width="10.625" style="55" customWidth="1"/>
    <col min="8199" max="8448" width="8.625" style="55"/>
    <col min="8449" max="8449" width="6.5" style="55" customWidth="1"/>
    <col min="8450" max="8450" width="14.125" style="55" customWidth="1"/>
    <col min="8451" max="8451" width="42.375" style="55" customWidth="1"/>
    <col min="8452" max="8453" width="5" style="55" customWidth="1"/>
    <col min="8454" max="8454" width="10.625" style="55" customWidth="1"/>
    <col min="8455" max="8704" width="8.625" style="55"/>
    <col min="8705" max="8705" width="6.5" style="55" customWidth="1"/>
    <col min="8706" max="8706" width="14.125" style="55" customWidth="1"/>
    <col min="8707" max="8707" width="42.375" style="55" customWidth="1"/>
    <col min="8708" max="8709" width="5" style="55" customWidth="1"/>
    <col min="8710" max="8710" width="10.625" style="55" customWidth="1"/>
    <col min="8711" max="8960" width="8.625" style="55"/>
    <col min="8961" max="8961" width="6.5" style="55" customWidth="1"/>
    <col min="8962" max="8962" width="14.125" style="55" customWidth="1"/>
    <col min="8963" max="8963" width="42.375" style="55" customWidth="1"/>
    <col min="8964" max="8965" width="5" style="55" customWidth="1"/>
    <col min="8966" max="8966" width="10.625" style="55" customWidth="1"/>
    <col min="8967" max="9216" width="8.625" style="55"/>
    <col min="9217" max="9217" width="6.5" style="55" customWidth="1"/>
    <col min="9218" max="9218" width="14.125" style="55" customWidth="1"/>
    <col min="9219" max="9219" width="42.375" style="55" customWidth="1"/>
    <col min="9220" max="9221" width="5" style="55" customWidth="1"/>
    <col min="9222" max="9222" width="10.625" style="55" customWidth="1"/>
    <col min="9223" max="9472" width="8.625" style="55"/>
    <col min="9473" max="9473" width="6.5" style="55" customWidth="1"/>
    <col min="9474" max="9474" width="14.125" style="55" customWidth="1"/>
    <col min="9475" max="9475" width="42.375" style="55" customWidth="1"/>
    <col min="9476" max="9477" width="5" style="55" customWidth="1"/>
    <col min="9478" max="9478" width="10.625" style="55" customWidth="1"/>
    <col min="9479" max="9728" width="8.625" style="55"/>
    <col min="9729" max="9729" width="6.5" style="55" customWidth="1"/>
    <col min="9730" max="9730" width="14.125" style="55" customWidth="1"/>
    <col min="9731" max="9731" width="42.375" style="55" customWidth="1"/>
    <col min="9732" max="9733" width="5" style="55" customWidth="1"/>
    <col min="9734" max="9734" width="10.625" style="55" customWidth="1"/>
    <col min="9735" max="9984" width="8.625" style="55"/>
    <col min="9985" max="9985" width="6.5" style="55" customWidth="1"/>
    <col min="9986" max="9986" width="14.125" style="55" customWidth="1"/>
    <col min="9987" max="9987" width="42.375" style="55" customWidth="1"/>
    <col min="9988" max="9989" width="5" style="55" customWidth="1"/>
    <col min="9990" max="9990" width="10.625" style="55" customWidth="1"/>
    <col min="9991" max="10240" width="8.625" style="55"/>
    <col min="10241" max="10241" width="6.5" style="55" customWidth="1"/>
    <col min="10242" max="10242" width="14.125" style="55" customWidth="1"/>
    <col min="10243" max="10243" width="42.375" style="55" customWidth="1"/>
    <col min="10244" max="10245" width="5" style="55" customWidth="1"/>
    <col min="10246" max="10246" width="10.625" style="55" customWidth="1"/>
    <col min="10247" max="10496" width="8.625" style="55"/>
    <col min="10497" max="10497" width="6.5" style="55" customWidth="1"/>
    <col min="10498" max="10498" width="14.125" style="55" customWidth="1"/>
    <col min="10499" max="10499" width="42.375" style="55" customWidth="1"/>
    <col min="10500" max="10501" width="5" style="55" customWidth="1"/>
    <col min="10502" max="10502" width="10.625" style="55" customWidth="1"/>
    <col min="10503" max="10752" width="8.625" style="55"/>
    <col min="10753" max="10753" width="6.5" style="55" customWidth="1"/>
    <col min="10754" max="10754" width="14.125" style="55" customWidth="1"/>
    <col min="10755" max="10755" width="42.375" style="55" customWidth="1"/>
    <col min="10756" max="10757" width="5" style="55" customWidth="1"/>
    <col min="10758" max="10758" width="10.625" style="55" customWidth="1"/>
    <col min="10759" max="11008" width="8.625" style="55"/>
    <col min="11009" max="11009" width="6.5" style="55" customWidth="1"/>
    <col min="11010" max="11010" width="14.125" style="55" customWidth="1"/>
    <col min="11011" max="11011" width="42.375" style="55" customWidth="1"/>
    <col min="11012" max="11013" width="5" style="55" customWidth="1"/>
    <col min="11014" max="11014" width="10.625" style="55" customWidth="1"/>
    <col min="11015" max="11264" width="8.625" style="55"/>
    <col min="11265" max="11265" width="6.5" style="55" customWidth="1"/>
    <col min="11266" max="11266" width="14.125" style="55" customWidth="1"/>
    <col min="11267" max="11267" width="42.375" style="55" customWidth="1"/>
    <col min="11268" max="11269" width="5" style="55" customWidth="1"/>
    <col min="11270" max="11270" width="10.625" style="55" customWidth="1"/>
    <col min="11271" max="11520" width="8.625" style="55"/>
    <col min="11521" max="11521" width="6.5" style="55" customWidth="1"/>
    <col min="11522" max="11522" width="14.125" style="55" customWidth="1"/>
    <col min="11523" max="11523" width="42.375" style="55" customWidth="1"/>
    <col min="11524" max="11525" width="5" style="55" customWidth="1"/>
    <col min="11526" max="11526" width="10.625" style="55" customWidth="1"/>
    <col min="11527" max="11776" width="8.625" style="55"/>
    <col min="11777" max="11777" width="6.5" style="55" customWidth="1"/>
    <col min="11778" max="11778" width="14.125" style="55" customWidth="1"/>
    <col min="11779" max="11779" width="42.375" style="55" customWidth="1"/>
    <col min="11780" max="11781" width="5" style="55" customWidth="1"/>
    <col min="11782" max="11782" width="10.625" style="55" customWidth="1"/>
    <col min="11783" max="12032" width="8.625" style="55"/>
    <col min="12033" max="12033" width="6.5" style="55" customWidth="1"/>
    <col min="12034" max="12034" width="14.125" style="55" customWidth="1"/>
    <col min="12035" max="12035" width="42.375" style="55" customWidth="1"/>
    <col min="12036" max="12037" width="5" style="55" customWidth="1"/>
    <col min="12038" max="12038" width="10.625" style="55" customWidth="1"/>
    <col min="12039" max="12288" width="8.625" style="55"/>
    <col min="12289" max="12289" width="6.5" style="55" customWidth="1"/>
    <col min="12290" max="12290" width="14.125" style="55" customWidth="1"/>
    <col min="12291" max="12291" width="42.375" style="55" customWidth="1"/>
    <col min="12292" max="12293" width="5" style="55" customWidth="1"/>
    <col min="12294" max="12294" width="10.625" style="55" customWidth="1"/>
    <col min="12295" max="12544" width="8.625" style="55"/>
    <col min="12545" max="12545" width="6.5" style="55" customWidth="1"/>
    <col min="12546" max="12546" width="14.125" style="55" customWidth="1"/>
    <col min="12547" max="12547" width="42.375" style="55" customWidth="1"/>
    <col min="12548" max="12549" width="5" style="55" customWidth="1"/>
    <col min="12550" max="12550" width="10.625" style="55" customWidth="1"/>
    <col min="12551" max="12800" width="8.625" style="55"/>
    <col min="12801" max="12801" width="6.5" style="55" customWidth="1"/>
    <col min="12802" max="12802" width="14.125" style="55" customWidth="1"/>
    <col min="12803" max="12803" width="42.375" style="55" customWidth="1"/>
    <col min="12804" max="12805" width="5" style="55" customWidth="1"/>
    <col min="12806" max="12806" width="10.625" style="55" customWidth="1"/>
    <col min="12807" max="13056" width="8.625" style="55"/>
    <col min="13057" max="13057" width="6.5" style="55" customWidth="1"/>
    <col min="13058" max="13058" width="14.125" style="55" customWidth="1"/>
    <col min="13059" max="13059" width="42.375" style="55" customWidth="1"/>
    <col min="13060" max="13061" width="5" style="55" customWidth="1"/>
    <col min="13062" max="13062" width="10.625" style="55" customWidth="1"/>
    <col min="13063" max="13312" width="8.625" style="55"/>
    <col min="13313" max="13313" width="6.5" style="55" customWidth="1"/>
    <col min="13314" max="13314" width="14.125" style="55" customWidth="1"/>
    <col min="13315" max="13315" width="42.375" style="55" customWidth="1"/>
    <col min="13316" max="13317" width="5" style="55" customWidth="1"/>
    <col min="13318" max="13318" width="10.625" style="55" customWidth="1"/>
    <col min="13319" max="13568" width="8.625" style="55"/>
    <col min="13569" max="13569" width="6.5" style="55" customWidth="1"/>
    <col min="13570" max="13570" width="14.125" style="55" customWidth="1"/>
    <col min="13571" max="13571" width="42.375" style="55" customWidth="1"/>
    <col min="13572" max="13573" width="5" style="55" customWidth="1"/>
    <col min="13574" max="13574" width="10.625" style="55" customWidth="1"/>
    <col min="13575" max="13824" width="8.625" style="55"/>
    <col min="13825" max="13825" width="6.5" style="55" customWidth="1"/>
    <col min="13826" max="13826" width="14.125" style="55" customWidth="1"/>
    <col min="13827" max="13827" width="42.375" style="55" customWidth="1"/>
    <col min="13828" max="13829" width="5" style="55" customWidth="1"/>
    <col min="13830" max="13830" width="10.625" style="55" customWidth="1"/>
    <col min="13831" max="14080" width="8.625" style="55"/>
    <col min="14081" max="14081" width="6.5" style="55" customWidth="1"/>
    <col min="14082" max="14082" width="14.125" style="55" customWidth="1"/>
    <col min="14083" max="14083" width="42.375" style="55" customWidth="1"/>
    <col min="14084" max="14085" width="5" style="55" customWidth="1"/>
    <col min="14086" max="14086" width="10.625" style="55" customWidth="1"/>
    <col min="14087" max="14336" width="8.625" style="55"/>
    <col min="14337" max="14337" width="6.5" style="55" customWidth="1"/>
    <col min="14338" max="14338" width="14.125" style="55" customWidth="1"/>
    <col min="14339" max="14339" width="42.375" style="55" customWidth="1"/>
    <col min="14340" max="14341" width="5" style="55" customWidth="1"/>
    <col min="14342" max="14342" width="10.625" style="55" customWidth="1"/>
    <col min="14343" max="14592" width="8.625" style="55"/>
    <col min="14593" max="14593" width="6.5" style="55" customWidth="1"/>
    <col min="14594" max="14594" width="14.125" style="55" customWidth="1"/>
    <col min="14595" max="14595" width="42.375" style="55" customWidth="1"/>
    <col min="14596" max="14597" width="5" style="55" customWidth="1"/>
    <col min="14598" max="14598" width="10.625" style="55" customWidth="1"/>
    <col min="14599" max="14848" width="8.625" style="55"/>
    <col min="14849" max="14849" width="6.5" style="55" customWidth="1"/>
    <col min="14850" max="14850" width="14.125" style="55" customWidth="1"/>
    <col min="14851" max="14851" width="42.375" style="55" customWidth="1"/>
    <col min="14852" max="14853" width="5" style="55" customWidth="1"/>
    <col min="14854" max="14854" width="10.625" style="55" customWidth="1"/>
    <col min="14855" max="15104" width="8.625" style="55"/>
    <col min="15105" max="15105" width="6.5" style="55" customWidth="1"/>
    <col min="15106" max="15106" width="14.125" style="55" customWidth="1"/>
    <col min="15107" max="15107" width="42.375" style="55" customWidth="1"/>
    <col min="15108" max="15109" width="5" style="55" customWidth="1"/>
    <col min="15110" max="15110" width="10.625" style="55" customWidth="1"/>
    <col min="15111" max="15360" width="8.625" style="55"/>
    <col min="15361" max="15361" width="6.5" style="55" customWidth="1"/>
    <col min="15362" max="15362" width="14.125" style="55" customWidth="1"/>
    <col min="15363" max="15363" width="42.375" style="55" customWidth="1"/>
    <col min="15364" max="15365" width="5" style="55" customWidth="1"/>
    <col min="15366" max="15366" width="10.625" style="55" customWidth="1"/>
    <col min="15367" max="15616" width="8.625" style="55"/>
    <col min="15617" max="15617" width="6.5" style="55" customWidth="1"/>
    <col min="15618" max="15618" width="14.125" style="55" customWidth="1"/>
    <col min="15619" max="15619" width="42.375" style="55" customWidth="1"/>
    <col min="15620" max="15621" width="5" style="55" customWidth="1"/>
    <col min="15622" max="15622" width="10.625" style="55" customWidth="1"/>
    <col min="15623" max="15872" width="8.625" style="55"/>
    <col min="15873" max="15873" width="6.5" style="55" customWidth="1"/>
    <col min="15874" max="15874" width="14.125" style="55" customWidth="1"/>
    <col min="15875" max="15875" width="42.375" style="55" customWidth="1"/>
    <col min="15876" max="15877" width="5" style="55" customWidth="1"/>
    <col min="15878" max="15878" width="10.625" style="55" customWidth="1"/>
    <col min="15879" max="16128" width="8.625" style="55"/>
    <col min="16129" max="16129" width="6.5" style="55" customWidth="1"/>
    <col min="16130" max="16130" width="14.125" style="55" customWidth="1"/>
    <col min="16131" max="16131" width="42.375" style="55" customWidth="1"/>
    <col min="16132" max="16133" width="5" style="55" customWidth="1"/>
    <col min="16134" max="16134" width="10.625" style="55" customWidth="1"/>
    <col min="16135" max="16384" width="8.625" style="55"/>
  </cols>
  <sheetData>
    <row r="1" spans="1:6" s="50" customFormat="1" ht="33.75" customHeight="1">
      <c r="A1" s="48"/>
      <c r="B1" s="49"/>
      <c r="C1" s="49"/>
      <c r="D1" s="49"/>
      <c r="E1" s="49"/>
      <c r="F1" s="12"/>
    </row>
    <row r="2" spans="1:6" s="20" customFormat="1" ht="15" customHeight="1">
      <c r="A2" s="51"/>
      <c r="B2" s="52"/>
      <c r="C2" s="53"/>
      <c r="D2" s="54"/>
      <c r="E2" s="54"/>
      <c r="F2" s="53"/>
    </row>
    <row r="3" spans="1:6" ht="12.75">
      <c r="A3" s="20"/>
      <c r="B3" s="21"/>
      <c r="C3" s="20"/>
      <c r="D3" s="21"/>
      <c r="E3" s="20"/>
      <c r="F3" s="20"/>
    </row>
    <row r="4" spans="1:6" s="56" customFormat="1" ht="15.75">
      <c r="A4" s="395" t="s">
        <v>48</v>
      </c>
      <c r="B4" s="395"/>
      <c r="C4" s="395"/>
      <c r="D4" s="395"/>
      <c r="E4" s="395"/>
      <c r="F4" s="395"/>
    </row>
    <row r="5" spans="1:6" ht="12.75">
      <c r="A5" s="20"/>
      <c r="B5" s="21"/>
      <c r="C5" s="20"/>
      <c r="D5" s="21"/>
      <c r="E5" s="20"/>
      <c r="F5" s="20"/>
    </row>
    <row r="6" spans="1:6" ht="12.75">
      <c r="A6" s="20"/>
      <c r="B6" s="21"/>
      <c r="C6" s="20"/>
      <c r="D6" s="21"/>
      <c r="E6" s="20"/>
      <c r="F6" s="20"/>
    </row>
    <row r="7" spans="1:6" ht="12.75" customHeight="1">
      <c r="A7" s="57" t="s">
        <v>49</v>
      </c>
      <c r="B7" s="58"/>
      <c r="C7" s="396" t="s">
        <v>50</v>
      </c>
      <c r="D7" s="397"/>
      <c r="E7" s="397"/>
      <c r="F7" s="397"/>
    </row>
    <row r="8" spans="1:6" ht="12.75" customHeight="1">
      <c r="A8" s="57"/>
      <c r="B8" s="58"/>
      <c r="C8" s="396"/>
      <c r="D8" s="397"/>
      <c r="E8" s="397"/>
      <c r="F8" s="397"/>
    </row>
    <row r="9" spans="1:6" ht="12.75" customHeight="1">
      <c r="A9" s="57"/>
      <c r="B9" s="58"/>
      <c r="C9" s="288"/>
      <c r="D9" s="288"/>
      <c r="E9" s="288"/>
      <c r="F9" s="288"/>
    </row>
    <row r="10" spans="1:6" ht="12.75" customHeight="1">
      <c r="A10" s="57" t="s">
        <v>51</v>
      </c>
      <c r="B10" s="58"/>
      <c r="C10" s="288">
        <v>209455</v>
      </c>
      <c r="D10" s="288"/>
      <c r="E10" s="288"/>
      <c r="F10" s="288"/>
    </row>
    <row r="11" spans="1:6" ht="12.75" customHeight="1">
      <c r="A11" s="57"/>
      <c r="B11" s="58"/>
      <c r="C11" s="288"/>
      <c r="D11" s="288"/>
      <c r="E11" s="288"/>
      <c r="F11" s="288"/>
    </row>
    <row r="12" spans="1:6" ht="27.75" customHeight="1">
      <c r="A12" s="57" t="s">
        <v>52</v>
      </c>
      <c r="B12" s="58"/>
      <c r="C12" s="396" t="s">
        <v>299</v>
      </c>
      <c r="D12" s="397"/>
      <c r="E12" s="397"/>
      <c r="F12" s="397"/>
    </row>
    <row r="13" spans="1:6" ht="12.75" customHeight="1">
      <c r="A13" s="57"/>
      <c r="B13" s="58"/>
      <c r="C13" s="288"/>
      <c r="D13" s="288"/>
      <c r="E13" s="288"/>
      <c r="F13" s="288"/>
    </row>
    <row r="14" spans="1:6" ht="12.75" customHeight="1">
      <c r="A14" s="57" t="s">
        <v>53</v>
      </c>
      <c r="C14" s="396" t="s">
        <v>156</v>
      </c>
      <c r="D14" s="397"/>
      <c r="E14" s="397"/>
      <c r="F14" s="397"/>
    </row>
    <row r="15" spans="1:6" ht="12.75" customHeight="1">
      <c r="A15" s="21"/>
      <c r="B15" s="20"/>
      <c r="C15" s="59"/>
      <c r="D15" s="288"/>
      <c r="E15" s="60"/>
      <c r="F15" s="288"/>
    </row>
    <row r="16" spans="1:6" ht="12.75" customHeight="1">
      <c r="A16" s="57" t="s">
        <v>54</v>
      </c>
      <c r="B16" s="20"/>
      <c r="C16" s="396" t="s">
        <v>415</v>
      </c>
      <c r="D16" s="397"/>
      <c r="E16" s="397"/>
      <c r="F16" s="397"/>
    </row>
    <row r="17" spans="1:6" ht="12.75" customHeight="1">
      <c r="C17" s="61"/>
      <c r="D17" s="61"/>
      <c r="E17" s="61"/>
      <c r="F17" s="61"/>
    </row>
    <row r="18" spans="1:6" ht="12.75" customHeight="1">
      <c r="A18" s="57" t="s">
        <v>55</v>
      </c>
      <c r="B18" s="20"/>
      <c r="C18" s="62">
        <v>43381</v>
      </c>
      <c r="D18" s="288"/>
      <c r="E18" s="288"/>
      <c r="F18" s="288"/>
    </row>
    <row r="19" spans="1:6" ht="12.75" customHeight="1">
      <c r="A19" s="21"/>
      <c r="B19" s="20"/>
      <c r="C19" s="62"/>
      <c r="D19" s="288"/>
      <c r="E19" s="288"/>
      <c r="F19" s="288"/>
    </row>
    <row r="20" spans="1:6" ht="12.75" customHeight="1">
      <c r="A20" s="57" t="s">
        <v>343</v>
      </c>
      <c r="B20" s="20"/>
      <c r="C20" s="396"/>
      <c r="D20" s="396"/>
      <c r="E20" s="396"/>
      <c r="F20" s="396"/>
    </row>
    <row r="21" spans="1:6" ht="12.75" customHeight="1">
      <c r="A21" s="21"/>
      <c r="B21" s="20"/>
      <c r="C21" s="288"/>
      <c r="D21" s="288"/>
      <c r="E21" s="288"/>
      <c r="F21" s="288"/>
    </row>
    <row r="22" spans="1:6" ht="12.75" customHeight="1">
      <c r="A22" s="21" t="s">
        <v>344</v>
      </c>
      <c r="B22" s="20"/>
      <c r="C22" s="63" t="s">
        <v>56</v>
      </c>
      <c r="D22" s="63"/>
      <c r="E22" s="63"/>
      <c r="F22" s="63"/>
    </row>
    <row r="23" spans="1:6" ht="12.75">
      <c r="A23" s="21"/>
      <c r="B23" s="20"/>
      <c r="C23" s="288" t="s">
        <v>57</v>
      </c>
      <c r="D23" s="288"/>
      <c r="E23" s="288"/>
      <c r="F23" s="288"/>
    </row>
    <row r="24" spans="1:6" ht="12.75">
      <c r="A24" s="21"/>
      <c r="B24" s="20"/>
      <c r="C24" s="288"/>
      <c r="D24" s="288"/>
      <c r="E24" s="288"/>
      <c r="F24" s="288"/>
    </row>
    <row r="25" spans="1:6" ht="13.5" customHeight="1">
      <c r="A25" s="21" t="s">
        <v>58</v>
      </c>
      <c r="B25" s="20"/>
      <c r="C25" s="63" t="s">
        <v>59</v>
      </c>
      <c r="D25" s="63"/>
      <c r="E25" s="63"/>
      <c r="F25" s="63"/>
    </row>
    <row r="26" spans="1:6" ht="13.5" customHeight="1">
      <c r="A26" s="21"/>
      <c r="B26" s="20"/>
      <c r="C26" s="63" t="s">
        <v>56</v>
      </c>
      <c r="D26" s="63"/>
      <c r="E26" s="63"/>
      <c r="F26" s="63"/>
    </row>
    <row r="27" spans="1:6" ht="13.5" customHeight="1">
      <c r="A27" s="21"/>
      <c r="B27" s="20"/>
      <c r="C27" s="63" t="s">
        <v>60</v>
      </c>
      <c r="D27" s="63"/>
      <c r="E27" s="63"/>
      <c r="F27" s="63"/>
    </row>
    <row r="28" spans="1:6" ht="13.5" customHeight="1">
      <c r="A28" s="20" t="s">
        <v>61</v>
      </c>
      <c r="B28" s="64"/>
      <c r="C28" s="289" t="s">
        <v>62</v>
      </c>
      <c r="D28" s="65"/>
      <c r="E28" s="65"/>
      <c r="F28" s="65"/>
    </row>
    <row r="29" spans="1:6" ht="13.5" customHeight="1">
      <c r="A29" s="20" t="s">
        <v>63</v>
      </c>
      <c r="B29" s="66"/>
      <c r="C29" s="63" t="s">
        <v>64</v>
      </c>
      <c r="D29" s="63"/>
      <c r="E29" s="63"/>
      <c r="F29" s="63"/>
    </row>
    <row r="30" spans="1:6" ht="13.5" customHeight="1">
      <c r="A30" s="20" t="s">
        <v>65</v>
      </c>
      <c r="B30" s="66"/>
      <c r="C30" s="63" t="s">
        <v>66</v>
      </c>
      <c r="D30" s="63"/>
      <c r="E30" s="63"/>
      <c r="F30" s="63"/>
    </row>
    <row r="31" spans="1:6" s="68" customFormat="1" ht="13.5" customHeight="1">
      <c r="A31" s="67"/>
      <c r="B31" s="67"/>
      <c r="C31" s="67"/>
      <c r="D31" s="67"/>
      <c r="E31" s="67"/>
      <c r="F31" s="67"/>
    </row>
    <row r="32" spans="1:6" ht="13.5" customHeight="1">
      <c r="A32" s="69"/>
      <c r="B32" s="70"/>
      <c r="C32" s="70"/>
      <c r="D32" s="70"/>
      <c r="E32" s="70"/>
      <c r="F32" s="70"/>
    </row>
    <row r="33" spans="1:6" ht="13.5" customHeight="1">
      <c r="A33" s="70"/>
      <c r="B33" s="70"/>
      <c r="C33" s="70"/>
      <c r="D33" s="70"/>
      <c r="E33" s="70"/>
      <c r="F33" s="70"/>
    </row>
    <row r="34" spans="1:6" ht="12.75">
      <c r="A34" s="21" t="s">
        <v>67</v>
      </c>
      <c r="C34" s="71"/>
      <c r="D34" s="63"/>
      <c r="E34" s="63"/>
      <c r="F34" s="63"/>
    </row>
    <row r="35" spans="1:6" ht="12.75">
      <c r="A35" s="72"/>
      <c r="C35" s="71"/>
      <c r="D35" s="63"/>
      <c r="E35" s="63"/>
      <c r="F35" s="63"/>
    </row>
    <row r="36" spans="1:6" ht="12.75">
      <c r="A36" s="57" t="s">
        <v>68</v>
      </c>
      <c r="B36" s="58"/>
      <c r="C36" s="398" t="s">
        <v>69</v>
      </c>
      <c r="D36" s="394"/>
      <c r="E36" s="394"/>
      <c r="F36" s="394"/>
    </row>
    <row r="37" spans="1:6" ht="12.75">
      <c r="A37" s="58"/>
      <c r="B37" s="58"/>
      <c r="C37" s="399" t="s">
        <v>70</v>
      </c>
      <c r="D37" s="400"/>
      <c r="E37" s="400"/>
      <c r="F37" s="400"/>
    </row>
    <row r="38" spans="1:6" ht="25.5" customHeight="1">
      <c r="A38" s="58"/>
      <c r="B38" s="58"/>
      <c r="C38" s="401" t="s">
        <v>71</v>
      </c>
      <c r="D38" s="402"/>
      <c r="E38" s="402"/>
      <c r="F38" s="402"/>
    </row>
    <row r="39" spans="1:6" ht="12.75">
      <c r="B39" s="58"/>
    </row>
    <row r="40" spans="1:6" ht="12.75">
      <c r="A40" s="21" t="s">
        <v>72</v>
      </c>
      <c r="C40" s="71" t="s">
        <v>73</v>
      </c>
      <c r="D40" s="63"/>
      <c r="E40" s="63"/>
      <c r="F40" s="63"/>
    </row>
    <row r="41" spans="1:6" ht="30" customHeight="1">
      <c r="C41" s="394" t="s">
        <v>416</v>
      </c>
      <c r="D41" s="394"/>
      <c r="E41" s="394"/>
      <c r="F41" s="394"/>
    </row>
    <row r="42" spans="1:6" ht="12.75">
      <c r="C42" s="71"/>
      <c r="D42" s="63"/>
      <c r="E42" s="63"/>
      <c r="F42" s="63"/>
    </row>
    <row r="43" spans="1:6" ht="12.75" customHeight="1">
      <c r="A43" s="73" t="s">
        <v>74</v>
      </c>
      <c r="B43" s="74"/>
      <c r="C43" s="74" t="s">
        <v>18</v>
      </c>
      <c r="D43" s="74"/>
      <c r="E43" s="74"/>
      <c r="F43" s="74"/>
    </row>
    <row r="44" spans="1:6" ht="12.75">
      <c r="A44" s="75"/>
      <c r="B44" s="75"/>
      <c r="C44" s="76" t="s">
        <v>75</v>
      </c>
      <c r="D44" s="75"/>
      <c r="E44" s="75"/>
      <c r="F44" s="75"/>
    </row>
    <row r="45" spans="1:6" ht="12.75">
      <c r="A45" s="74"/>
      <c r="B45" s="74"/>
      <c r="C45" s="77" t="s">
        <v>76</v>
      </c>
      <c r="D45" s="74"/>
      <c r="E45" s="74"/>
      <c r="F45" s="74"/>
    </row>
    <row r="46" spans="1:6" ht="12.75">
      <c r="A46" s="50"/>
      <c r="B46" s="58"/>
      <c r="C46" s="78" t="s">
        <v>77</v>
      </c>
      <c r="D46" s="79"/>
      <c r="E46" s="79"/>
      <c r="F46" s="79"/>
    </row>
    <row r="47" spans="1:6" ht="12.75">
      <c r="A47" s="50"/>
      <c r="B47" s="20"/>
      <c r="C47" s="80" t="s">
        <v>78</v>
      </c>
      <c r="D47" s="63"/>
      <c r="E47" s="63"/>
      <c r="F47" s="63"/>
    </row>
    <row r="48" spans="1:6" ht="12.75">
      <c r="A48" s="50"/>
      <c r="B48" s="20"/>
      <c r="C48" s="80" t="s">
        <v>79</v>
      </c>
      <c r="D48" s="63"/>
      <c r="E48" s="63"/>
      <c r="F48" s="63"/>
    </row>
    <row r="49" spans="1:6" ht="12.75">
      <c r="A49" s="50"/>
      <c r="B49" s="20"/>
      <c r="C49" s="80" t="s">
        <v>80</v>
      </c>
      <c r="D49" s="20"/>
      <c r="E49" s="20"/>
      <c r="F49" s="20"/>
    </row>
    <row r="50" spans="1:6" ht="12.75" customHeight="1">
      <c r="A50" s="81"/>
      <c r="B50" s="81"/>
      <c r="C50" s="82" t="s">
        <v>81</v>
      </c>
      <c r="D50" s="81"/>
      <c r="E50" s="81"/>
      <c r="F50" s="81"/>
    </row>
    <row r="51" spans="1:6" ht="12.75" customHeight="1">
      <c r="A51" s="81"/>
      <c r="B51" s="81"/>
      <c r="C51" s="82" t="s">
        <v>82</v>
      </c>
      <c r="D51" s="81"/>
      <c r="E51" s="81"/>
      <c r="F51" s="81"/>
    </row>
    <row r="52" spans="1:6" ht="12.75" customHeight="1">
      <c r="A52" s="81"/>
      <c r="B52" s="81"/>
      <c r="C52" s="82" t="s">
        <v>83</v>
      </c>
      <c r="D52" s="81"/>
      <c r="E52" s="81"/>
      <c r="F52" s="81"/>
    </row>
    <row r="53" spans="1:6" ht="12.75" customHeight="1">
      <c r="A53" s="81"/>
      <c r="B53" s="81"/>
      <c r="C53" s="82" t="s">
        <v>84</v>
      </c>
      <c r="D53" s="81"/>
      <c r="E53" s="81"/>
      <c r="F53" s="81"/>
    </row>
    <row r="54" spans="1:6" ht="16.5" customHeight="1">
      <c r="A54" s="81"/>
      <c r="B54" s="81"/>
      <c r="C54" s="81"/>
      <c r="D54" s="81"/>
      <c r="E54" s="81"/>
      <c r="F54" s="81"/>
    </row>
    <row r="55" spans="1:6" ht="16.5" customHeight="1">
      <c r="A55" s="81"/>
      <c r="B55" s="81"/>
      <c r="C55" s="81"/>
      <c r="D55" s="81"/>
      <c r="E55" s="81"/>
      <c r="F55" s="81"/>
    </row>
    <row r="56" spans="1:6" ht="16.5" customHeight="1">
      <c r="A56" s="81"/>
      <c r="B56" s="81"/>
      <c r="C56" s="81"/>
      <c r="D56" s="81"/>
      <c r="E56" s="81"/>
      <c r="F56" s="81"/>
    </row>
    <row r="57" spans="1:6" ht="16.5" customHeight="1">
      <c r="B57" s="81"/>
      <c r="C57" s="81"/>
      <c r="D57" s="81"/>
      <c r="E57" s="81"/>
      <c r="F57" s="81"/>
    </row>
  </sheetData>
  <sheetProtection selectLockedCells="1" selectUnlockedCells="1"/>
  <mergeCells count="11">
    <mergeCell ref="C41:F41"/>
    <mergeCell ref="A4:F4"/>
    <mergeCell ref="C7:F7"/>
    <mergeCell ref="C8:F8"/>
    <mergeCell ref="C12:F12"/>
    <mergeCell ref="C14:F14"/>
    <mergeCell ref="C16:F16"/>
    <mergeCell ref="C20:F20"/>
    <mergeCell ref="C36:F36"/>
    <mergeCell ref="C37:F37"/>
    <mergeCell ref="C38:F38"/>
  </mergeCells>
  <hyperlinks>
    <hyperlink ref="C36" r:id="rId1"/>
    <hyperlink ref="C38:F38" r:id="rId2" display="http://statistik.arbeitsagentur.de/Navigation/Statistik/Statistik-nach-Themen/Statistik-nach-Themen-Nav.html"/>
    <hyperlink ref="C28" r:id="rId3"/>
  </hyperlinks>
  <printOptions horizontalCentered="1"/>
  <pageMargins left="0.70866141732283472" right="0.39370078740157483" top="0.39370078740157483" bottom="0.39370078740157483" header="0.39370078740157483" footer="0.39370078740157483"/>
  <pageSetup paperSize="9" orientation="portrait" r:id="rId4"/>
  <headerFooter alignWithMargins="0"/>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autoPageBreaks="0" fitToPage="1"/>
  </sheetPr>
  <dimension ref="A1:L47"/>
  <sheetViews>
    <sheetView showGridLines="0" zoomScaleNormal="100" workbookViewId="0"/>
  </sheetViews>
  <sheetFormatPr baseColWidth="10" defaultColWidth="8.625" defaultRowHeight="16.5" customHeight="1"/>
  <cols>
    <col min="1" max="1" width="24.75" style="127" customWidth="1"/>
    <col min="2" max="4" width="11.625" style="127" customWidth="1"/>
    <col min="5" max="5" width="5" style="127" customWidth="1"/>
    <col min="6" max="6" width="20.625" style="127" customWidth="1"/>
    <col min="7" max="7" width="7.75" style="127" customWidth="1"/>
    <col min="8" max="11" width="8.625" style="127"/>
    <col min="12" max="12" width="13.875" style="127" customWidth="1"/>
    <col min="13" max="16384" width="8.625" style="127"/>
  </cols>
  <sheetData>
    <row r="1" spans="1:12" s="126" customFormat="1" ht="33.75" customHeight="1">
      <c r="A1" s="124"/>
      <c r="B1" s="125"/>
      <c r="C1" s="125"/>
      <c r="D1" s="125"/>
      <c r="E1" s="125"/>
      <c r="F1" s="125"/>
      <c r="G1" s="124"/>
      <c r="H1" s="125"/>
      <c r="I1" s="125"/>
      <c r="J1" s="125"/>
      <c r="K1" s="125"/>
      <c r="L1" s="125"/>
    </row>
    <row r="2" spans="1:12" ht="12.75" customHeight="1"/>
    <row r="3" spans="1:12" ht="12">
      <c r="A3" s="128"/>
      <c r="B3" s="129"/>
      <c r="C3" s="128"/>
      <c r="D3" s="128"/>
      <c r="E3" s="128"/>
      <c r="F3" s="128"/>
      <c r="G3" s="128"/>
    </row>
    <row r="4" spans="1:12" ht="15.75">
      <c r="A4" s="130" t="s">
        <v>142</v>
      </c>
      <c r="C4" s="130"/>
      <c r="D4" s="130"/>
      <c r="E4" s="130"/>
      <c r="F4" s="130"/>
      <c r="G4" s="130"/>
    </row>
    <row r="5" spans="1:12" ht="12"/>
    <row r="6" spans="1:12" ht="12"/>
    <row r="7" spans="1:12" ht="31.5" customHeight="1">
      <c r="A7" s="403" t="s">
        <v>300</v>
      </c>
      <c r="B7" s="397"/>
      <c r="C7" s="397"/>
      <c r="D7" s="397"/>
      <c r="E7" s="397"/>
      <c r="F7" s="397"/>
      <c r="G7" s="397"/>
    </row>
    <row r="8" spans="1:12" ht="15" customHeight="1">
      <c r="A8" s="131" t="s">
        <v>156</v>
      </c>
      <c r="C8" s="131"/>
      <c r="D8" s="131"/>
      <c r="E8" s="131"/>
      <c r="F8" s="131"/>
      <c r="G8" s="131"/>
    </row>
    <row r="9" spans="1:12" ht="15" customHeight="1">
      <c r="A9" s="131" t="s">
        <v>301</v>
      </c>
      <c r="C9" s="131"/>
      <c r="D9" s="131"/>
      <c r="E9" s="131"/>
      <c r="F9" s="131"/>
      <c r="G9" s="131"/>
    </row>
    <row r="10" spans="1:12" ht="12"/>
    <row r="11" spans="1:12" ht="12.75">
      <c r="A11" s="132" t="s">
        <v>112</v>
      </c>
      <c r="G11" s="133"/>
    </row>
    <row r="12" spans="1:12" s="134" customFormat="1" ht="18" customHeight="1">
      <c r="B12" s="135"/>
      <c r="C12" s="135"/>
      <c r="D12" s="135"/>
      <c r="E12" s="135"/>
      <c r="F12" s="135"/>
    </row>
    <row r="13" spans="1:12" s="134" customFormat="1" ht="18" customHeight="1">
      <c r="A13" s="229" t="s">
        <v>328</v>
      </c>
      <c r="B13" s="136" t="s">
        <v>329</v>
      </c>
      <c r="D13" s="136"/>
      <c r="E13" s="136"/>
      <c r="F13" s="136"/>
      <c r="G13" s="137"/>
    </row>
    <row r="14" spans="1:12" s="134" customFormat="1" ht="18" customHeight="1">
      <c r="A14" s="229" t="s">
        <v>143</v>
      </c>
      <c r="B14" s="136" t="s">
        <v>297</v>
      </c>
      <c r="D14" s="136"/>
      <c r="E14" s="136"/>
      <c r="F14" s="136"/>
      <c r="G14" s="137"/>
    </row>
    <row r="15" spans="1:12" s="134" customFormat="1" ht="18" customHeight="1">
      <c r="A15" s="229" t="s">
        <v>144</v>
      </c>
      <c r="B15" s="136" t="s">
        <v>296</v>
      </c>
      <c r="D15" s="136"/>
      <c r="E15" s="136"/>
      <c r="F15" s="136"/>
      <c r="G15" s="137"/>
    </row>
    <row r="16" spans="1:12" s="134" customFormat="1" ht="18" customHeight="1">
      <c r="A16" s="229" t="s">
        <v>148</v>
      </c>
      <c r="B16" s="136" t="s">
        <v>291</v>
      </c>
      <c r="D16" s="136"/>
      <c r="E16" s="136"/>
      <c r="F16" s="136"/>
      <c r="G16" s="137"/>
    </row>
    <row r="17" spans="1:7" s="134" customFormat="1" ht="18" customHeight="1">
      <c r="A17" s="229" t="s">
        <v>149</v>
      </c>
      <c r="B17" s="136" t="s">
        <v>290</v>
      </c>
      <c r="D17" s="136"/>
      <c r="E17" s="136"/>
      <c r="F17" s="136"/>
      <c r="G17" s="137"/>
    </row>
    <row r="18" spans="1:7" s="134" customFormat="1" ht="18" customHeight="1">
      <c r="A18" s="229" t="s">
        <v>145</v>
      </c>
      <c r="B18" s="136" t="s">
        <v>295</v>
      </c>
      <c r="D18" s="136"/>
      <c r="E18" s="136"/>
      <c r="F18" s="136"/>
      <c r="G18" s="137"/>
    </row>
    <row r="19" spans="1:7" s="134" customFormat="1" ht="18" customHeight="1">
      <c r="A19" s="229" t="s">
        <v>146</v>
      </c>
      <c r="B19" s="136" t="s">
        <v>294</v>
      </c>
      <c r="D19" s="136"/>
      <c r="E19" s="136"/>
      <c r="F19" s="136"/>
      <c r="G19" s="137"/>
    </row>
    <row r="20" spans="1:7" s="134" customFormat="1" ht="18" customHeight="1">
      <c r="A20" s="229" t="s">
        <v>147</v>
      </c>
      <c r="B20" s="136" t="s">
        <v>293</v>
      </c>
      <c r="D20" s="136"/>
      <c r="E20" s="136"/>
      <c r="F20" s="136"/>
      <c r="G20" s="137"/>
    </row>
    <row r="21" spans="1:7" s="134" customFormat="1" ht="18" customHeight="1">
      <c r="A21" s="229" t="s">
        <v>150</v>
      </c>
      <c r="B21" s="136" t="s">
        <v>45</v>
      </c>
      <c r="D21" s="136"/>
      <c r="E21" s="136"/>
      <c r="F21" s="136"/>
      <c r="G21" s="137"/>
    </row>
    <row r="22" spans="1:7" s="134" customFormat="1" ht="18" customHeight="1">
      <c r="A22" s="229" t="s">
        <v>151</v>
      </c>
      <c r="B22" s="136" t="s">
        <v>298</v>
      </c>
      <c r="D22" s="136"/>
      <c r="E22" s="136"/>
      <c r="F22" s="136"/>
      <c r="G22" s="137"/>
    </row>
    <row r="23" spans="1:7" s="134" customFormat="1" ht="18" customHeight="1">
      <c r="A23" s="229" t="s">
        <v>327</v>
      </c>
      <c r="B23" s="136" t="s">
        <v>176</v>
      </c>
      <c r="D23" s="136"/>
      <c r="E23" s="136"/>
      <c r="F23" s="136"/>
      <c r="G23" s="137"/>
    </row>
    <row r="24" spans="1:7" s="134" customFormat="1" ht="18" customHeight="1">
      <c r="A24" s="229" t="s">
        <v>152</v>
      </c>
      <c r="B24" s="136" t="s">
        <v>46</v>
      </c>
      <c r="D24" s="136"/>
      <c r="E24" s="136"/>
      <c r="F24" s="136"/>
      <c r="G24" s="137"/>
    </row>
    <row r="25" spans="1:7" s="134" customFormat="1" ht="18" customHeight="1">
      <c r="A25" s="229" t="s">
        <v>153</v>
      </c>
      <c r="B25" s="136" t="s">
        <v>139</v>
      </c>
      <c r="D25" s="136"/>
      <c r="E25" s="136"/>
      <c r="F25" s="136"/>
      <c r="G25" s="137"/>
    </row>
    <row r="26" spans="1:7" s="134" customFormat="1" ht="18" customHeight="1">
      <c r="A26" s="229" t="s">
        <v>154</v>
      </c>
      <c r="B26" s="136" t="s">
        <v>141</v>
      </c>
      <c r="D26" s="136"/>
      <c r="E26" s="136"/>
      <c r="F26" s="136"/>
      <c r="G26" s="137"/>
    </row>
    <row r="27" spans="1:7" s="134" customFormat="1" ht="18" customHeight="1">
      <c r="A27" s="229" t="s">
        <v>155</v>
      </c>
      <c r="B27" s="136"/>
      <c r="D27" s="136"/>
      <c r="E27" s="136"/>
      <c r="F27" s="136"/>
      <c r="G27" s="137"/>
    </row>
    <row r="28" spans="1:7" s="140" customFormat="1" ht="12.75">
      <c r="A28" s="142"/>
      <c r="B28" s="139"/>
      <c r="C28" s="139"/>
      <c r="D28" s="139"/>
      <c r="E28" s="139"/>
      <c r="F28" s="139"/>
      <c r="G28" s="139"/>
    </row>
    <row r="29" spans="1:7" s="140" customFormat="1" ht="12.75">
      <c r="A29" s="138"/>
      <c r="B29" s="139"/>
      <c r="C29" s="139"/>
      <c r="D29" s="139"/>
      <c r="E29" s="139"/>
      <c r="F29" s="139"/>
      <c r="G29" s="139"/>
    </row>
    <row r="30" spans="1:7" s="140" customFormat="1" ht="12.75">
      <c r="A30" s="143"/>
      <c r="B30" s="144"/>
      <c r="D30" s="141"/>
      <c r="E30" s="141"/>
      <c r="F30" s="141"/>
      <c r="G30" s="141"/>
    </row>
    <row r="31" spans="1:7" s="140" customFormat="1" ht="12.75">
      <c r="A31" s="143"/>
      <c r="B31" s="144"/>
      <c r="C31" s="145"/>
      <c r="D31" s="145"/>
      <c r="E31" s="145"/>
      <c r="F31" s="145"/>
      <c r="G31" s="145"/>
    </row>
    <row r="32" spans="1:7" s="140" customFormat="1" ht="12.75">
      <c r="A32" s="143"/>
      <c r="B32" s="144"/>
      <c r="C32" s="144"/>
      <c r="D32" s="144"/>
      <c r="E32" s="144"/>
      <c r="F32" s="144"/>
      <c r="G32" s="144"/>
    </row>
    <row r="33" spans="1:7" s="140" customFormat="1" ht="12.75">
      <c r="A33" s="143"/>
      <c r="B33" s="139"/>
      <c r="C33" s="139"/>
      <c r="D33" s="139"/>
      <c r="E33" s="139"/>
      <c r="F33" s="139"/>
      <c r="G33" s="139"/>
    </row>
    <row r="34" spans="1:7" s="140" customFormat="1" ht="12.75">
      <c r="A34" s="143"/>
      <c r="B34" s="144"/>
      <c r="D34" s="141"/>
      <c r="E34" s="141"/>
      <c r="F34" s="141"/>
      <c r="G34" s="141"/>
    </row>
    <row r="35" spans="1:7" s="140" customFormat="1" ht="12.75">
      <c r="A35" s="143"/>
      <c r="B35" s="144"/>
      <c r="C35" s="145"/>
      <c r="D35" s="145"/>
      <c r="E35" s="145"/>
      <c r="F35" s="145"/>
      <c r="G35" s="145"/>
    </row>
    <row r="36" spans="1:7" s="140" customFormat="1" ht="12.75">
      <c r="A36" s="143"/>
      <c r="B36" s="144"/>
      <c r="C36" s="144"/>
      <c r="D36" s="144"/>
      <c r="E36" s="144"/>
      <c r="F36" s="144"/>
      <c r="G36" s="144"/>
    </row>
    <row r="37" spans="1:7" s="140" customFormat="1" ht="12.75">
      <c r="A37" s="146"/>
      <c r="B37" s="139"/>
      <c r="C37" s="139"/>
      <c r="D37" s="139"/>
      <c r="E37" s="139"/>
      <c r="F37" s="139"/>
      <c r="G37" s="139"/>
    </row>
    <row r="38" spans="1:7" s="140" customFormat="1" ht="12.75">
      <c r="A38" s="146"/>
      <c r="B38" s="147"/>
      <c r="D38" s="148"/>
      <c r="E38" s="148"/>
      <c r="F38" s="148"/>
      <c r="G38" s="148"/>
    </row>
    <row r="39" spans="1:7" ht="12">
      <c r="A39" s="149"/>
      <c r="B39" s="150"/>
      <c r="C39" s="151"/>
      <c r="D39" s="151"/>
      <c r="E39" s="151"/>
      <c r="F39" s="151"/>
      <c r="G39" s="151"/>
    </row>
    <row r="40" spans="1:7" ht="12">
      <c r="A40" s="128"/>
      <c r="B40" s="152"/>
      <c r="C40" s="128"/>
      <c r="D40" s="128"/>
      <c r="E40" s="128"/>
      <c r="F40" s="128"/>
      <c r="G40" s="128"/>
    </row>
    <row r="41" spans="1:7" ht="12">
      <c r="A41" s="128"/>
      <c r="B41" s="128"/>
      <c r="C41" s="128"/>
      <c r="D41" s="128"/>
      <c r="E41" s="128"/>
      <c r="F41" s="128"/>
      <c r="G41" s="128"/>
    </row>
    <row r="42" spans="1:7" ht="12">
      <c r="A42" s="128"/>
      <c r="C42" s="129"/>
      <c r="D42" s="129"/>
      <c r="E42" s="128"/>
      <c r="F42" s="128"/>
      <c r="G42" s="128"/>
    </row>
    <row r="43" spans="1:7" ht="12">
      <c r="A43" s="128"/>
      <c r="B43" s="128"/>
      <c r="C43" s="128"/>
      <c r="D43" s="128"/>
      <c r="E43" s="153"/>
      <c r="F43" s="128"/>
      <c r="G43" s="128"/>
    </row>
    <row r="44" spans="1:7" ht="12">
      <c r="A44" s="128"/>
      <c r="B44" s="154"/>
      <c r="C44" s="129"/>
      <c r="D44" s="129"/>
      <c r="E44" s="128"/>
      <c r="F44" s="128"/>
      <c r="G44" s="128"/>
    </row>
    <row r="45" spans="1:7" ht="12">
      <c r="A45" s="128"/>
      <c r="B45" s="155"/>
      <c r="C45" s="128"/>
      <c r="D45" s="128"/>
      <c r="E45" s="128"/>
      <c r="F45" s="128"/>
      <c r="G45" s="128"/>
    </row>
    <row r="46" spans="1:7" ht="12">
      <c r="A46" s="128"/>
      <c r="B46" s="128"/>
      <c r="C46" s="128"/>
      <c r="D46" s="128"/>
      <c r="E46" s="128"/>
      <c r="F46" s="128"/>
      <c r="G46" s="128"/>
    </row>
    <row r="47" spans="1:7" ht="16.5" customHeight="1">
      <c r="A47" s="128"/>
      <c r="B47" s="128"/>
      <c r="C47" s="128"/>
      <c r="D47" s="128"/>
      <c r="E47" s="128"/>
      <c r="F47" s="128"/>
      <c r="G47" s="128"/>
    </row>
  </sheetData>
  <mergeCells count="1">
    <mergeCell ref="A7:G7"/>
  </mergeCells>
  <hyperlinks>
    <hyperlink ref="A13" location="ALO_SvB!A1" display="ALO_SvB"/>
    <hyperlink ref="A14" location="'Karte_ALO_Polen'!A1" display="'Karte_ALO_Polen'!A1"/>
    <hyperlink ref="A15" location="'Karte_ALO_Tschechen'!A1" display="'Karte_ALO_Tschechen'!A1"/>
    <hyperlink ref="A18" location="'Pendler'!A1" display="'Pendler'!A1"/>
    <hyperlink ref="A19" location="'Karte_Pendler_Polen'!A1" display="'Karte_Pendler_Polen'!A1"/>
    <hyperlink ref="A20" location="'Karte_Pendler_Tschechen'!A1" display="'Karte_Pendler_Tschechen'!A1"/>
    <hyperlink ref="A16" location="'Karte_SvB_Polen'!A1" display="'Karte_SvB_Polen'!A1"/>
    <hyperlink ref="A17" location="'Karte_SvB_Tschechen'!A1" display="'Karte_SvB_Tschechen'!A1"/>
    <hyperlink ref="A21" location="'Hinweise Alo Asu'!A1" display="'Hinweise Alo Asu'!A1"/>
    <hyperlink ref="A22" location="'Meth_Hinw_Anforderungsniveau'!A1" display="'Meth_Hinw_Anforderungsniveau'!A1"/>
    <hyperlink ref="A24" location="'Hinweise Berufe'!A1" display="'Hinweise Berufe'!A1"/>
    <hyperlink ref="A25" location="'Hinweise SVB GB'!A1" display="'Hinweise SVB GB'!A1"/>
    <hyperlink ref="A26" location="'Hinweise_Pendler'!A1" display="'Hinweise_Pendler'!A1"/>
    <hyperlink ref="A27" location="'Statistik-Infoseite'!A1" display="'Statistik-Infoseite'!A1"/>
    <hyperlink ref="A23" location="Übersicht_Berufssektoren!A1" display="Übersicht_Berufssektoren"/>
  </hyperlinks>
  <printOptions horizontalCentered="1"/>
  <pageMargins left="0.70866141732283472" right="0.39370078740157483" top="0.39370078740157483" bottom="0.39370078740157483" header="0.39370078740157483" footer="0.39370078740157483"/>
  <pageSetup paperSize="9" scale="87"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theme="3" tint="-0.249977111117893"/>
    <pageSetUpPr autoPageBreaks="0"/>
  </sheetPr>
  <dimension ref="A1:W31"/>
  <sheetViews>
    <sheetView showGridLines="0" zoomScaleNormal="100" workbookViewId="0"/>
  </sheetViews>
  <sheetFormatPr baseColWidth="10" defaultRowHeight="11.25"/>
  <cols>
    <col min="1" max="1" width="47" style="1" customWidth="1"/>
    <col min="2" max="3" width="6.625" style="1" customWidth="1"/>
    <col min="4" max="4" width="5.625" style="1" customWidth="1"/>
    <col min="5" max="5" width="6.625" style="1" customWidth="1"/>
    <col min="6" max="8" width="5.625" style="1" customWidth="1"/>
    <col min="9" max="9" width="6.625" style="1" customWidth="1"/>
    <col min="10" max="12" width="5.625" style="1" customWidth="1"/>
    <col min="13" max="13" width="7.875" style="1" customWidth="1"/>
    <col min="14" max="15" width="5.625" style="1" customWidth="1"/>
    <col min="16" max="16" width="6.625" style="1" customWidth="1"/>
    <col min="17" max="19" width="5.625" style="1" customWidth="1"/>
    <col min="20" max="20" width="6.625" style="1" customWidth="1"/>
    <col min="21" max="23" width="5.625" style="1" customWidth="1"/>
    <col min="24" max="16384" width="11" style="1"/>
  </cols>
  <sheetData>
    <row r="1" spans="1:23" ht="33.75" customHeight="1">
      <c r="A1" s="7"/>
      <c r="B1" s="7"/>
      <c r="C1" s="7"/>
      <c r="D1" s="7"/>
      <c r="E1" s="7"/>
      <c r="F1" s="7"/>
      <c r="G1" s="7"/>
      <c r="H1" s="7"/>
      <c r="I1" s="7"/>
      <c r="J1" s="7"/>
      <c r="K1" s="7"/>
      <c r="L1" s="7"/>
      <c r="M1" s="7"/>
      <c r="N1" s="7"/>
      <c r="O1" s="7"/>
      <c r="P1" s="7"/>
      <c r="Q1" s="7"/>
      <c r="R1" s="7"/>
      <c r="S1" s="7"/>
      <c r="T1" s="7"/>
      <c r="U1" s="7"/>
      <c r="V1" s="7"/>
      <c r="W1" s="8" t="s">
        <v>304</v>
      </c>
    </row>
    <row r="2" spans="1:23" ht="11.25" customHeight="1"/>
    <row r="3" spans="1:23" ht="26.25" customHeight="1">
      <c r="A3" s="408" t="s">
        <v>330</v>
      </c>
      <c r="B3" s="408"/>
      <c r="C3" s="408"/>
      <c r="D3" s="408"/>
      <c r="E3" s="408"/>
      <c r="F3" s="408"/>
      <c r="G3" s="408"/>
      <c r="H3" s="408"/>
      <c r="I3" s="408"/>
      <c r="J3" s="408"/>
      <c r="K3" s="408"/>
      <c r="L3" s="408"/>
      <c r="M3" s="408"/>
      <c r="N3" s="408"/>
      <c r="O3" s="408"/>
      <c r="P3" s="408"/>
      <c r="Q3" s="408"/>
      <c r="R3" s="408"/>
      <c r="S3" s="408"/>
      <c r="T3" s="408"/>
      <c r="U3" s="408"/>
      <c r="V3" s="408"/>
      <c r="W3" s="408"/>
    </row>
    <row r="4" spans="1:23" ht="18.75" customHeight="1">
      <c r="A4" s="10" t="str">
        <f>STRG!$G$1</f>
        <v>Deutschland</v>
      </c>
    </row>
    <row r="5" spans="1:23" ht="11.25" customHeight="1">
      <c r="A5" s="9" t="str">
        <f>Roh_Alo!$D$16&amp;" bzw. "&amp;IF(MID(Roh_SvB_Berufssektor!$D$6,1,(LEN(Roh_SvB_Berufssektor!$D$6)-5))="März","Stichtag: "&amp;"31.03."&amp;RIGHT(Roh_SvB_Berufssektor!$D$6,4),IF(MID(Roh_SvB_Berufssektor!$D$6,1,(LEN(Roh_SvB_Berufssektor!$D$6)-5))="Juni","Stichtag: "&amp;"30.06."&amp;RIGHT(Roh_SvB_Berufssektor!$D$6,4),IF(MID(Roh_SvB_Berufssektor!$D$6,1,(LEN(Roh_SvB_Berufssektor!$D$6)-5))="September","Stichtag: "&amp;"30.09."&amp;RIGHT(Roh_SvB_Berufssektor!$D$6,4),IF(MID(Roh_SvB_Berufssektor!$D$6,1,(LEN(Roh_SvB_Berufssektor!$D$6)-5))="Dezember","Stichtag: "&amp;"31.12."&amp;RIGHT(Roh_SvB_Berufssektor!$D$6,4)))))</f>
        <v>September 2018 bzw. Stichtag: 31.03.2018</v>
      </c>
      <c r="D5" s="83"/>
    </row>
    <row r="6" spans="1:23" ht="11.25" customHeight="1">
      <c r="A6" s="9"/>
      <c r="D6" s="83"/>
    </row>
    <row r="7" spans="1:23" ht="19.5" customHeight="1">
      <c r="A7" s="405" t="s">
        <v>95</v>
      </c>
      <c r="B7" s="419" t="str">
        <f>"Arbeitslose (Berichtsmonat "&amp;Roh_Alo!$D$16&amp;")"</f>
        <v>Arbeitslose (Berichtsmonat September 2018)</v>
      </c>
      <c r="C7" s="419"/>
      <c r="D7" s="419"/>
      <c r="E7" s="419"/>
      <c r="F7" s="419"/>
      <c r="G7" s="419"/>
      <c r="H7" s="419"/>
      <c r="I7" s="419"/>
      <c r="J7" s="419"/>
      <c r="K7" s="419"/>
      <c r="L7" s="420"/>
      <c r="M7" s="421" t="str">
        <f>"Sozialversicherungspflichtig Beschäftigte ("&amp;IF(MID(Roh_SvB_Berufssektor!$D$6,1,(LEN(Roh_SvB_Berufssektor!$D$6)-5))="März","Stichtag: "&amp;"31.03."&amp;RIGHT(Roh_SvB_Berufssektor!$D$6,4),IF(MID(Roh_SvB_Berufssektor!$D$6,1,(LEN(Roh_SvB_Berufssektor!$D$6)-5))="Juni","Stichtag: "&amp;"30.06."&amp;RIGHT(Roh_SvB_Berufssektor!$D$6,4),IF(MID(Roh_SvB_Berufssektor!$D$6,1,(LEN(Roh_SvB_Berufssektor!$D$6)-5))="September","Stichtag: "&amp;"30.09."&amp;RIGHT(Roh_SvB_Berufssektor!$D$6,4),IF(MID(Roh_SvB_Berufssektor!$D$6,1,(LEN(Roh_SvB_Berufssektor!$D$6)-5))="Dezember","Stichtag: "&amp;"31.12."&amp;RIGHT(Roh_SvB_Berufssektor!$D$6,4)))))&amp;")"</f>
        <v>Sozialversicherungspflichtig Beschäftigte (Stichtag: 31.03.2018)</v>
      </c>
      <c r="N7" s="419"/>
      <c r="O7" s="419"/>
      <c r="P7" s="419"/>
      <c r="Q7" s="419"/>
      <c r="R7" s="419"/>
      <c r="S7" s="419"/>
      <c r="T7" s="419"/>
      <c r="U7" s="419"/>
      <c r="V7" s="419"/>
      <c r="W7" s="420"/>
    </row>
    <row r="8" spans="1:23" ht="14.25" customHeight="1">
      <c r="A8" s="406"/>
      <c r="B8" s="411" t="s">
        <v>3</v>
      </c>
      <c r="C8" s="411"/>
      <c r="D8" s="412"/>
      <c r="E8" s="417" t="s">
        <v>292</v>
      </c>
      <c r="F8" s="417"/>
      <c r="G8" s="417"/>
      <c r="H8" s="417"/>
      <c r="I8" s="413"/>
      <c r="J8" s="413"/>
      <c r="K8" s="413"/>
      <c r="L8" s="414"/>
      <c r="M8" s="422" t="s">
        <v>3</v>
      </c>
      <c r="N8" s="417"/>
      <c r="O8" s="423"/>
      <c r="P8" s="424" t="s">
        <v>292</v>
      </c>
      <c r="Q8" s="413"/>
      <c r="R8" s="413"/>
      <c r="S8" s="413"/>
      <c r="T8" s="413"/>
      <c r="U8" s="413"/>
      <c r="V8" s="413"/>
      <c r="W8" s="414"/>
    </row>
    <row r="9" spans="1:23" ht="14.25" customHeight="1">
      <c r="A9" s="406"/>
      <c r="B9" s="413"/>
      <c r="C9" s="413"/>
      <c r="D9" s="414"/>
      <c r="E9" s="418" t="s">
        <v>0</v>
      </c>
      <c r="F9" s="418"/>
      <c r="G9" s="418"/>
      <c r="H9" s="410"/>
      <c r="I9" s="418" t="s">
        <v>303</v>
      </c>
      <c r="J9" s="418"/>
      <c r="K9" s="418"/>
      <c r="L9" s="410"/>
      <c r="M9" s="424"/>
      <c r="N9" s="413"/>
      <c r="O9" s="414"/>
      <c r="P9" s="409" t="s">
        <v>0</v>
      </c>
      <c r="Q9" s="418"/>
      <c r="R9" s="418"/>
      <c r="S9" s="410"/>
      <c r="T9" s="418" t="s">
        <v>303</v>
      </c>
      <c r="U9" s="418"/>
      <c r="V9" s="418"/>
      <c r="W9" s="410"/>
    </row>
    <row r="10" spans="1:23" ht="36" customHeight="1">
      <c r="A10" s="406"/>
      <c r="B10" s="415" t="s">
        <v>96</v>
      </c>
      <c r="C10" s="409" t="s">
        <v>314</v>
      </c>
      <c r="D10" s="410"/>
      <c r="E10" s="415" t="s">
        <v>96</v>
      </c>
      <c r="F10" s="405" t="s">
        <v>316</v>
      </c>
      <c r="G10" s="409" t="s">
        <v>314</v>
      </c>
      <c r="H10" s="410"/>
      <c r="I10" s="415" t="s">
        <v>96</v>
      </c>
      <c r="J10" s="405" t="s">
        <v>349</v>
      </c>
      <c r="K10" s="409" t="s">
        <v>314</v>
      </c>
      <c r="L10" s="410"/>
      <c r="M10" s="425" t="s">
        <v>96</v>
      </c>
      <c r="N10" s="409" t="s">
        <v>97</v>
      </c>
      <c r="O10" s="410"/>
      <c r="P10" s="425" t="s">
        <v>96</v>
      </c>
      <c r="Q10" s="405" t="s">
        <v>350</v>
      </c>
      <c r="R10" s="409" t="s">
        <v>97</v>
      </c>
      <c r="S10" s="410"/>
      <c r="T10" s="425" t="s">
        <v>96</v>
      </c>
      <c r="U10" s="405" t="s">
        <v>317</v>
      </c>
      <c r="V10" s="409" t="s">
        <v>97</v>
      </c>
      <c r="W10" s="410"/>
    </row>
    <row r="11" spans="1:23" ht="18.75" customHeight="1">
      <c r="A11" s="406"/>
      <c r="B11" s="416"/>
      <c r="C11" s="84" t="s">
        <v>98</v>
      </c>
      <c r="D11" s="84" t="s">
        <v>99</v>
      </c>
      <c r="E11" s="416"/>
      <c r="F11" s="407"/>
      <c r="G11" s="84" t="s">
        <v>98</v>
      </c>
      <c r="H11" s="84" t="s">
        <v>99</v>
      </c>
      <c r="I11" s="416"/>
      <c r="J11" s="407"/>
      <c r="K11" s="84" t="s">
        <v>98</v>
      </c>
      <c r="L11" s="84" t="s">
        <v>99</v>
      </c>
      <c r="M11" s="426"/>
      <c r="N11" s="84" t="s">
        <v>98</v>
      </c>
      <c r="O11" s="84" t="s">
        <v>99</v>
      </c>
      <c r="P11" s="426"/>
      <c r="Q11" s="407"/>
      <c r="R11" s="84" t="s">
        <v>98</v>
      </c>
      <c r="S11" s="84" t="s">
        <v>99</v>
      </c>
      <c r="T11" s="426"/>
      <c r="U11" s="407"/>
      <c r="V11" s="84" t="s">
        <v>98</v>
      </c>
      <c r="W11" s="84" t="s">
        <v>99</v>
      </c>
    </row>
    <row r="12" spans="1:23" s="2" customFormat="1" ht="11.25" customHeight="1">
      <c r="A12" s="407"/>
      <c r="B12" s="6">
        <v>1</v>
      </c>
      <c r="C12" s="5">
        <v>2</v>
      </c>
      <c r="D12" s="4">
        <v>3</v>
      </c>
      <c r="E12" s="6">
        <v>4</v>
      </c>
      <c r="F12" s="5">
        <v>5</v>
      </c>
      <c r="G12" s="4">
        <v>6</v>
      </c>
      <c r="H12" s="6">
        <v>7</v>
      </c>
      <c r="I12" s="6">
        <v>8</v>
      </c>
      <c r="J12" s="5">
        <v>9</v>
      </c>
      <c r="K12" s="4">
        <v>10</v>
      </c>
      <c r="L12" s="6">
        <v>11</v>
      </c>
      <c r="M12" s="4">
        <v>12</v>
      </c>
      <c r="N12" s="5">
        <v>13</v>
      </c>
      <c r="O12" s="4">
        <v>14</v>
      </c>
      <c r="P12" s="4">
        <v>15</v>
      </c>
      <c r="Q12" s="5">
        <v>16</v>
      </c>
      <c r="R12" s="4">
        <v>17</v>
      </c>
      <c r="S12" s="6">
        <v>18</v>
      </c>
      <c r="T12" s="6">
        <v>19</v>
      </c>
      <c r="U12" s="5">
        <v>20</v>
      </c>
      <c r="V12" s="4">
        <v>21</v>
      </c>
      <c r="W12" s="6">
        <v>22</v>
      </c>
    </row>
    <row r="13" spans="1:23" ht="15" customHeight="1">
      <c r="A13" s="236" t="s">
        <v>3</v>
      </c>
      <c r="B13" s="253">
        <f>INDEX(Alo_WB,MATCH(STRG!$G$1,Alo_Region,0)+MATCH(ALO_SvB!$A13,Alo_Merkmal,0)-1,MATCH(ALO_SvB!$B$8,Alo_Staat,0)+MATCH(STRG!$L$1,Alo_BM,0)-1)</f>
        <v>2256473</v>
      </c>
      <c r="C13" s="242">
        <f>IF(ISERROR(INDEX(Alo_WB,MATCH(STRG!$G$1,Alo_Region,0)+MATCH(ALO_SvB!A13,Alo_Merkmal,0)-1,MATCH(ALO_SvB!$B$8,Alo_Staat,0)+MATCH(STRG!$L$1,Alo_BM,0)-1)-INDEX(Alo_WB,MATCH(STRG!$G$1,Alo_Region,0)+MATCH(ALO_SvB!A13,Alo_Merkmal,0)-1,MATCH(ALO_SvB!$B$8,Alo_Staat,0)+MATCH(STRG!$L$1,Alo_BM,0))),"X",INDEX(Alo_WB,MATCH(STRG!$G$1,Alo_Region,0)+MATCH(ALO_SvB!A13,Alo_Merkmal,0)-1,MATCH(ALO_SvB!$B$8,Alo_Staat,0)+MATCH(STRG!$L$1,Alo_BM,0)-1)-INDEX(Alo_WB,MATCH(STRG!$G$1,Alo_Region,0)+MATCH(ALO_SvB!A13,Alo_Merkmal,0)-1,MATCH(ALO_SvB!$B$8,Alo_Staat,0)+MATCH(STRG!$L$1,Alo_BM,0)))</f>
        <v>-192437</v>
      </c>
      <c r="D13" s="251">
        <f>IF(ISERROR(C13/INDEX(Alo_WB,MATCH(STRG!$G$1,Alo_Region,0)+MATCH(ALO_SvB!A13,Alo_Merkmal,0)-1,MATCH(ALO_SvB!$B$8,Alo_Staat,0)+MATCH(STRG!$L$1,Alo_BM,0))*100),"X",C13/INDEX(Alo_WB,MATCH(STRG!$G$1,Alo_Region,0)+MATCH(ALO_SvB!A13,Alo_Merkmal,0)-1,MATCH(ALO_SvB!$B$8,Alo_Staat,0)+MATCH(STRG!$L$1,Alo_BM,0))*100)</f>
        <v>-7.8580674667505139</v>
      </c>
      <c r="E13" s="243">
        <f>INDEX(Alo_WB,MATCH(STRG!$G$1,Alo_Region,0)+MATCH(ALO_SvB!$A13,Alo_Merkmal,0)-1,MATCH(ALO_SvB!$E$9,Alo_Staat,0)+MATCH(STRG!$L$1,Alo_BM,0)-1)</f>
        <v>30689</v>
      </c>
      <c r="F13" s="244">
        <f>IF(ISERROR(E13/B13*100),"X",E13/B13*100)</f>
        <v>1.3600428633535611</v>
      </c>
      <c r="G13" s="243">
        <f>IF(ISERROR(INDEX(Alo_WB,MATCH(STRG!$G$1,Alo_Region,0)+MATCH(ALO_SvB!A13,Alo_Merkmal,0)-1,MATCH(ALO_SvB!$E$9,Alo_Staat,0)+MATCH(STRG!$L$1,Alo_BM,0)-1)-INDEX(Alo_WB,MATCH(STRG!$G$1,Alo_Region,0)+MATCH(ALO_SvB!A13,Alo_Merkmal,0)-1,MATCH(ALO_SvB!$E$9,Alo_Staat,0)+MATCH(STRG!$L$1,Alo_BM,0))),"X",INDEX(Alo_WB,MATCH(STRG!$G$1,Alo_Region,0)+MATCH(ALO_SvB!A13,Alo_Merkmal,0)-1,MATCH(ALO_SvB!$E$9,Alo_Staat,0)+MATCH(STRG!$L$1,Alo_BM,0)-1)-INDEX(Alo_WB,MATCH(STRG!$G$1,Alo_Region,0)+MATCH(ALO_SvB!A13,Alo_Merkmal,0)-1,MATCH(ALO_SvB!$E$9,Alo_Staat,0)+MATCH(STRG!$L$1,Alo_BM,0)))</f>
        <v>-3060</v>
      </c>
      <c r="H13" s="273">
        <f>IF(ISERROR(G13/INDEX(Alo_WB,MATCH(STRG!$G$1,Alo_Region,0)+MATCH(ALO_SvB!A13,Alo_Merkmal,0)-1,MATCH(ALO_SvB!$E$9,Alo_Staat,0)+MATCH(STRG!$L$1,Alo_BM,0))*100),"X",G13/INDEX(Alo_WB,MATCH(STRG!$G$1,Alo_Region,0)+MATCH(ALO_SvB!A13,Alo_Merkmal,0)-1,MATCH(ALO_SvB!$E$9,Alo_Staat,0)+MATCH(STRG!$L$1,Alo_BM,0))*100)</f>
        <v>-9.0669353166019739</v>
      </c>
      <c r="I13" s="243">
        <f>INDEX(Alo_WB,MATCH(STRG!$G$1,Alo_Region,0)+MATCH(ALO_SvB!$A13,Alo_Merkmal,0)-1,MATCH(ALO_SvB!$I$9,Alo_Staat,0)+MATCH(STRG!$L$1,Alo_BM,0)-1)</f>
        <v>2301</v>
      </c>
      <c r="J13" s="244">
        <f>IF(ISERROR(I13/B13*100),"X",I13/B13*100)</f>
        <v>0.10197330081060131</v>
      </c>
      <c r="K13" s="243">
        <f>IF(ISERROR(INDEX(Alo_WB,MATCH(STRG!$G$1,Alo_Region,0)+MATCH(ALO_SvB!A13,Alo_Merkmal,0)-1,MATCH(ALO_SvB!$I$9,Alo_Staat,0)+MATCH(STRG!$L$1,Alo_BM,0)-1)-INDEX(Alo_WB,MATCH(STRG!$G$1,Alo_Region,0)+MATCH(ALO_SvB!A13,Alo_Merkmal,0)-1,MATCH(ALO_SvB!$I$9,Alo_Staat,0)+MATCH(STRG!$L$1,Alo_BM,0))),"X",INDEX(Alo_WB,MATCH(STRG!$G$1,Alo_Region,0)+MATCH(ALO_SvB!A13,Alo_Merkmal,0)-1,MATCH(ALO_SvB!$I$9,Alo_Staat,0)+MATCH(STRG!$L$1,Alo_BM,0)-1)-INDEX(Alo_WB,MATCH(STRG!$G$1,Alo_Region,0)+MATCH(ALO_SvB!A13,Alo_Merkmal,0)-1,MATCH(ALO_SvB!$I$9,Alo_Staat,0)+MATCH(STRG!$L$1,Alo_BM,0)))</f>
        <v>-67</v>
      </c>
      <c r="L13" s="273">
        <f>IF(ISERROR(K13/INDEX(Alo_WB,MATCH(STRG!$G$1,Alo_Region,0)+MATCH(ALO_SvB!A13,Alo_Merkmal,0)-1,MATCH(ALO_SvB!$I$9,Alo_Staat,0)+MATCH(STRG!$L$1,Alo_BM,0))*100),"X",K13/INDEX(Alo_WB,MATCH(STRG!$G$1,Alo_Region,0)+MATCH(ALO_SvB!A13,Alo_Merkmal,0)-1,MATCH(ALO_SvB!$I$9,Alo_Staat,0)+MATCH(STRG!$L$1,Alo_BM,0))*100)</f>
        <v>-2.8293918918918917</v>
      </c>
      <c r="M13" s="253">
        <f>INDEX(SvB_B_WB,MATCH(STRG!$I$1,SvB_B_Region,0)+MATCH("Gesamt",SvB_B_Sektor,0)-1,MATCH("Gesamt",SvB_B_Staat,0)+MATCH(ALO_SvB!M10,SvB_B_BM,0)-1)</f>
        <v>32660492</v>
      </c>
      <c r="N13" s="242">
        <f>INDEX(SvB_B_WB,MATCH(STRG!$I$1,SvB_B_Region,0)+MATCH("Gesamt",SvB_B_Sektor,0)-1,MATCH("Gesamt",SvB_B_Staat,0)+MATCH("Abw. abs. VJM",SvB_B_BM,0)-1)</f>
        <v>730269</v>
      </c>
      <c r="O13" s="251">
        <f>INDEX(SvB_B_WB,MATCH(STRG!$I$1,SvB_B_Region,0)+MATCH("Gesamt",SvB_B_Sektor,0)-1,MATCH("Gesamt",SvB_B_Staat,0)+MATCH("Abw. rel. VJM",SvB_B_BM,0)-1)</f>
        <v>2.2870776692999999</v>
      </c>
      <c r="P13" s="280">
        <f>INDEX(SvB_B_WB,MATCH(STRG!$I$1,SvB_B_Region,0)+MATCH("Gesamt",SvB_B_Sektor,0)-1,MATCH("152 Polen",SvB_B_Staat,0)+MATCH(ALO_SvB!P10,SvB_B_BM,0)-1)</f>
        <v>399455</v>
      </c>
      <c r="Q13" s="244">
        <f>IF(ISERROR(P13/M13*100),"X",P13/M13*100)</f>
        <v>1.2230526104750656</v>
      </c>
      <c r="R13" s="243">
        <f>INDEX(SvB_B_WB,MATCH(STRG!$I$1,SvB_B_Region,0)+MATCH("Gesamt",SvB_B_Sektor,0)-1,MATCH("152 Polen",SvB_B_Staat,0)+MATCH("Abw. abs. VJM",SvB_B_BM,0)-1)</f>
        <v>33099</v>
      </c>
      <c r="S13" s="273">
        <f>INDEX(SvB_B_WB,MATCH(STRG!$I$1,SvB_B_Region,0)+MATCH("Gesamt",SvB_B_Sektor,0)-1,MATCH("152 Polen",SvB_B_Staat,0)+MATCH("Abw. rel. VJM",SvB_B_BM,0)-1)</f>
        <v>9.0346548165999998</v>
      </c>
      <c r="T13" s="280">
        <f>INDEX(SvB_B_WB,MATCH(STRG!$I$1,SvB_B_Region,0)+MATCH("Gesamt",SvB_B_Sektor,0)-1,MATCH("164 Tschechien",SvB_B_Staat,0)+MATCH(ALO_SvB!T10,SvB_B_BM,0)-1)</f>
        <v>53704</v>
      </c>
      <c r="U13" s="244">
        <f>IF(ISERROR(T13/M13*100),"X",T13/M13*100)</f>
        <v>0.1644310808300132</v>
      </c>
      <c r="V13" s="243">
        <f>INDEX(SvB_B_WB,MATCH(STRG!$I$1,SvB_B_Region,0)+MATCH("Gesamt",SvB_B_Sektor,0)-1,MATCH("164 Tschechien",SvB_B_Staat,0)+MATCH("Abw. abs. VJM",SvB_B_BM,0)-1)</f>
        <v>6792</v>
      </c>
      <c r="W13" s="273">
        <f>INDEX(SvB_B_WB,MATCH(STRG!$I$1,SvB_B_Region,0)+MATCH("Gesamt",SvB_B_Sektor,0)-1,MATCH("164 Tschechien",SvB_B_Staat,0)+MATCH("Abw. rel. VJM",SvB_B_BM,0)-1)</f>
        <v>14.478171896299999</v>
      </c>
    </row>
    <row r="14" spans="1:23" ht="18.75" customHeight="1">
      <c r="A14" s="248" t="s">
        <v>318</v>
      </c>
      <c r="B14" s="254"/>
      <c r="C14" s="245"/>
      <c r="D14" s="252"/>
      <c r="E14" s="3"/>
      <c r="F14" s="246"/>
      <c r="G14" s="3"/>
      <c r="H14" s="274"/>
      <c r="I14" s="3"/>
      <c r="J14" s="246"/>
      <c r="K14" s="3"/>
      <c r="L14" s="274"/>
      <c r="M14" s="254"/>
      <c r="N14" s="245"/>
      <c r="O14" s="252"/>
      <c r="P14" s="281"/>
      <c r="Q14" s="246"/>
      <c r="R14" s="3"/>
      <c r="S14" s="274"/>
      <c r="T14" s="281"/>
      <c r="U14" s="246"/>
      <c r="V14" s="3"/>
      <c r="W14" s="274"/>
    </row>
    <row r="15" spans="1:23" ht="15" customHeight="1">
      <c r="A15" s="249" t="s">
        <v>123</v>
      </c>
      <c r="B15" s="254">
        <f>INDEX(Alo_WB,MATCH(STRG!$G$1,Alo_Region,0)+MATCH(ALO_SvB!$A15,Alo_Merkmal,0)-1,MATCH(ALO_SvB!$B$8,Alo_Staat,0)+MATCH(STRG!$L$1,Alo_BM,0)-1)</f>
        <v>487793</v>
      </c>
      <c r="C15" s="245">
        <f>IF(ISERROR(INDEX(Alo_WB,MATCH(STRG!$G$1,Alo_Region,0)+MATCH(ALO_SvB!A15,Alo_Merkmal,0)-1,MATCH(ALO_SvB!$B$8,Alo_Staat,0)+MATCH(STRG!$L$1,Alo_BM,0)-1)-INDEX(Alo_WB,MATCH(STRG!$G$1,Alo_Region,0)+MATCH(ALO_SvB!A15,Alo_Merkmal,0)-1,MATCH(ALO_SvB!$B$8,Alo_Staat,0)+MATCH(STRG!$L$1,Alo_BM,0))),"X",INDEX(Alo_WB,MATCH(STRG!$G$1,Alo_Region,0)+MATCH(ALO_SvB!A15,Alo_Merkmal,0)-1,MATCH(ALO_SvB!$B$8,Alo_Staat,0)+MATCH(STRG!$L$1,Alo_BM,0)-1)-INDEX(Alo_WB,MATCH(STRG!$G$1,Alo_Region,0)+MATCH(ALO_SvB!A15,Alo_Merkmal,0)-1,MATCH(ALO_SvB!$B$8,Alo_Staat,0)+MATCH(STRG!$L$1,Alo_BM,0)))</f>
        <v>-54684</v>
      </c>
      <c r="D15" s="252">
        <f>IF(ISERROR(C15/INDEX(Alo_WB,MATCH(STRG!$G$1,Alo_Region,0)+MATCH(ALO_SvB!A15,Alo_Merkmal,0)-1,MATCH(ALO_SvB!$B$8,Alo_Staat,0)+MATCH(STRG!$L$1,Alo_BM,0))*100),"X",C15/INDEX(Alo_WB,MATCH(STRG!$G$1,Alo_Region,0)+MATCH(ALO_SvB!A15,Alo_Merkmal,0)-1,MATCH(ALO_SvB!$B$8,Alo_Staat,0)+MATCH(STRG!$L$1,Alo_BM,0))*100)</f>
        <v>-10.080427372957748</v>
      </c>
      <c r="E15" s="3">
        <f>INDEX(Alo_WB,MATCH(STRG!$G$1,Alo_Region,0)+MATCH(ALO_SvB!$A15,Alo_Merkmal,0)-1,MATCH(ALO_SvB!$E$9,Alo_Staat,0)+MATCH(STRG!$L$1,Alo_BM,0)-1)</f>
        <v>7047</v>
      </c>
      <c r="F15" s="246">
        <f t="shared" ref="F15:F26" si="0">IF(ISERROR(E15/B15*100),"X",E15/B15*100)</f>
        <v>1.4446701777188276</v>
      </c>
      <c r="G15" s="3">
        <f>IF(ISERROR(INDEX(Alo_WB,MATCH(STRG!$G$1,Alo_Region,0)+MATCH(ALO_SvB!A15,Alo_Merkmal,0)-1,MATCH(ALO_SvB!$E$9,Alo_Staat,0)+MATCH(STRG!$L$1,Alo_BM,0)-1)-INDEX(Alo_WB,MATCH(STRG!$G$1,Alo_Region,0)+MATCH(ALO_SvB!A15,Alo_Merkmal,0)-1,MATCH(ALO_SvB!$E$9,Alo_Staat,0)+MATCH(STRG!$L$1,Alo_BM,0))),"X",INDEX(Alo_WB,MATCH(STRG!$G$1,Alo_Region,0)+MATCH(ALO_SvB!A15,Alo_Merkmal,0)-1,MATCH(ALO_SvB!$E$9,Alo_Staat,0)+MATCH(STRG!$L$1,Alo_BM,0)-1)-INDEX(Alo_WB,MATCH(STRG!$G$1,Alo_Region,0)+MATCH(ALO_SvB!A15,Alo_Merkmal,0)-1,MATCH(ALO_SvB!$E$9,Alo_Staat,0)+MATCH(STRG!$L$1,Alo_BM,0)))</f>
        <v>-694</v>
      </c>
      <c r="H15" s="274">
        <f>IF(ISERROR(G15/INDEX(Alo_WB,MATCH(STRG!$G$1,Alo_Region,0)+MATCH(ALO_SvB!A15,Alo_Merkmal,0)-1,MATCH(ALO_SvB!$E$9,Alo_Staat,0)+MATCH(STRG!$L$1,Alo_BM,0))*100),"X",G15/INDEX(Alo_WB,MATCH(STRG!$G$1,Alo_Region,0)+MATCH(ALO_SvB!A15,Alo_Merkmal,0)-1,MATCH(ALO_SvB!$E$9,Alo_Staat,0)+MATCH(STRG!$L$1,Alo_BM,0))*100)</f>
        <v>-8.9652499677044304</v>
      </c>
      <c r="I15" s="3">
        <f>INDEX(Alo_WB,MATCH(STRG!$G$1,Alo_Region,0)+MATCH(ALO_SvB!$A15,Alo_Merkmal,0)-1,MATCH(ALO_SvB!$I$9,Alo_Staat,0)+MATCH(STRG!$L$1,Alo_BM,0)-1)</f>
        <v>355</v>
      </c>
      <c r="J15" s="246">
        <f t="shared" ref="J15:J26" si="1">IF(ISERROR(I15/B15*100),"X",I15/B15*100)</f>
        <v>7.2776772114400992E-2</v>
      </c>
      <c r="K15" s="3">
        <f>IF(ISERROR(INDEX(Alo_WB,MATCH(STRG!$G$1,Alo_Region,0)+MATCH(ALO_SvB!A15,Alo_Merkmal,0)-1,MATCH(ALO_SvB!$I$9,Alo_Staat,0)+MATCH(STRG!$L$1,Alo_BM,0)-1)-INDEX(Alo_WB,MATCH(STRG!$G$1,Alo_Region,0)+MATCH(ALO_SvB!A15,Alo_Merkmal,0)-1,MATCH(ALO_SvB!$I$9,Alo_Staat,0)+MATCH(STRG!$L$1,Alo_BM,0))),"X",INDEX(Alo_WB,MATCH(STRG!$G$1,Alo_Region,0)+MATCH(ALO_SvB!A15,Alo_Merkmal,0)-1,MATCH(ALO_SvB!$I$9,Alo_Staat,0)+MATCH(STRG!$L$1,Alo_BM,0)-1)-INDEX(Alo_WB,MATCH(STRG!$G$1,Alo_Region,0)+MATCH(ALO_SvB!A15,Alo_Merkmal,0)-1,MATCH(ALO_SvB!$I$9,Alo_Staat,0)+MATCH(STRG!$L$1,Alo_BM,0)))</f>
        <v>-7</v>
      </c>
      <c r="L15" s="274">
        <f>IF(ISERROR(K15/INDEX(Alo_WB,MATCH(STRG!$G$1,Alo_Region,0)+MATCH(ALO_SvB!A15,Alo_Merkmal,0)-1,MATCH(ALO_SvB!$I$9,Alo_Staat,0)+MATCH(STRG!$L$1,Alo_BM,0))*100),"X",K15/INDEX(Alo_WB,MATCH(STRG!$G$1,Alo_Region,0)+MATCH(ALO_SvB!A15,Alo_Merkmal,0)-1,MATCH(ALO_SvB!$I$9,Alo_Staat,0)+MATCH(STRG!$L$1,Alo_BM,0))*100)</f>
        <v>-1.9337016574585635</v>
      </c>
      <c r="M15" s="254">
        <f>INDEX(SvB_B_WB,MATCH(STRG!$I$1,SvB_B_Region,0)+MATCH($A15,SvB_B_Sektor,0)-1,MATCH("Gesamt",SvB_B_Staat,0)+MATCH(ALO_SvB!$M$10,SvB_B_BM,0)-1)</f>
        <v>8866144</v>
      </c>
      <c r="N15" s="245">
        <f>INDEX(SvB_B_WB,MATCH(STRG!$I$1,SvB_B_Region,0)+MATCH($A15,SvB_B_Sektor,0)-1,MATCH("Gesamt",SvB_B_Staat,0)+MATCH("Abw. abs. VJM",SvB_B_BM,0)-1)</f>
        <v>173241</v>
      </c>
      <c r="O15" s="252">
        <f>INDEX(SvB_B_WB,MATCH(STRG!$I$1,SvB_B_Region,0)+MATCH($A15,SvB_B_Sektor,0)-1,MATCH("Gesamt",SvB_B_Staat,0)+MATCH("Abw. rel. VJM",SvB_B_BM,0)-1)</f>
        <v>1.9929015658</v>
      </c>
      <c r="P15" s="281">
        <f>INDEX(SvB_B_WB,MATCH(STRG!$I$1,SvB_B_Region,0)+MATCH($A15,SvB_B_Sektor,0)-1,MATCH("152 Polen",SvB_B_Staat,0)+MATCH(ALO_SvB!$M$10,SvB_B_BM,0)-1)</f>
        <v>158000</v>
      </c>
      <c r="Q15" s="246">
        <f t="shared" ref="Q15:Q26" si="2">IF(ISERROR(P15/M15*100),"X",P15/M15*100)</f>
        <v>1.7820599349615798</v>
      </c>
      <c r="R15" s="3">
        <f>INDEX(SvB_B_WB,MATCH(STRG!$I$1,SvB_B_Region,0)+MATCH($A15,SvB_B_Sektor,0)-1,MATCH("152 Polen",SvB_B_Staat,0)+MATCH("Abw. abs. VJM",SvB_B_BM,0)-1)</f>
        <v>12251</v>
      </c>
      <c r="S15" s="274">
        <f>INDEX(SvB_B_WB,MATCH(STRG!$I$1,SvB_B_Region,0)+MATCH($A15,SvB_B_Sektor,0)-1,MATCH("152 Polen",SvB_B_Staat,0)+MATCH("Abw. rel. VJM",SvB_B_BM,0)-1)</f>
        <v>8.4055465217999998</v>
      </c>
      <c r="T15" s="281">
        <f>INDEX(SvB_B_WB,MATCH(STRG!$I$1,SvB_B_Region,0)+MATCH($A15,SvB_B_Sektor,0)-1,MATCH("164 Tschechien",SvB_B_Staat,0)+MATCH(ALO_SvB!$M$10,SvB_B_BM,0)-1)</f>
        <v>20608</v>
      </c>
      <c r="U15" s="246">
        <f t="shared" ref="U15:U20" si="3">IF(ISERROR(T15/M15*100),"X",T15/M15*100)</f>
        <v>0.23243475404865968</v>
      </c>
      <c r="V15" s="3">
        <f>INDEX(SvB_B_WB,MATCH(STRG!$I$1,SvB_B_Region,0)+MATCH($A15,SvB_B_Sektor,0)-1,MATCH("164 Tschechien",SvB_B_Staat,0)+MATCH("Abw. abs. VJM",SvB_B_BM,0)-1)</f>
        <v>3377</v>
      </c>
      <c r="W15" s="274">
        <f>INDEX(SvB_B_WB,MATCH(STRG!$I$1,SvB_B_Region,0)+MATCH($A15,SvB_B_Sektor,0)-1,MATCH("164 Tschechien",SvB_B_Staat,0)+MATCH("Abw. rel. VJM",SvB_B_BM,0)-1)</f>
        <v>19.5983982357</v>
      </c>
    </row>
    <row r="16" spans="1:23" ht="15" customHeight="1">
      <c r="A16" s="249" t="s">
        <v>122</v>
      </c>
      <c r="B16" s="254">
        <f>INDEX(Alo_WB,MATCH(STRG!$G$1,Alo_Region,0)+MATCH(ALO_SvB!$A16,Alo_Merkmal,0)-1,MATCH(ALO_SvB!$B$8,Alo_Staat,0)+MATCH(STRG!$L$1,Alo_BM,0)-1)</f>
        <v>464315</v>
      </c>
      <c r="C16" s="245">
        <f>IF(ISERROR(INDEX(Alo_WB,MATCH(STRG!$G$1,Alo_Region,0)+MATCH(ALO_SvB!A16,Alo_Merkmal,0)-1,MATCH(ALO_SvB!$B$8,Alo_Staat,0)+MATCH(STRG!$L$1,Alo_BM,0)-1)-INDEX(Alo_WB,MATCH(STRG!$G$1,Alo_Region,0)+MATCH(ALO_SvB!A16,Alo_Merkmal,0)-1,MATCH(ALO_SvB!$B$8,Alo_Staat,0)+MATCH(STRG!$L$1,Alo_BM,0))),"X",INDEX(Alo_WB,MATCH(STRG!$G$1,Alo_Region,0)+MATCH(ALO_SvB!A16,Alo_Merkmal,0)-1,MATCH(ALO_SvB!$B$8,Alo_Staat,0)+MATCH(STRG!$L$1,Alo_BM,0)-1)-INDEX(Alo_WB,MATCH(STRG!$G$1,Alo_Region,0)+MATCH(ALO_SvB!A16,Alo_Merkmal,0)-1,MATCH(ALO_SvB!$B$8,Alo_Staat,0)+MATCH(STRG!$L$1,Alo_BM,0)))</f>
        <v>-31403</v>
      </c>
      <c r="D16" s="252">
        <f>IF(ISERROR(C16/INDEX(Alo_WB,MATCH(STRG!$G$1,Alo_Region,0)+MATCH(ALO_SvB!A16,Alo_Merkmal,0)-1,MATCH(ALO_SvB!$B$8,Alo_Staat,0)+MATCH(STRG!$L$1,Alo_BM,0))*100),"X",C16/INDEX(Alo_WB,MATCH(STRG!$G$1,Alo_Region,0)+MATCH(ALO_SvB!A16,Alo_Merkmal,0)-1,MATCH(ALO_SvB!$B$8,Alo_Staat,0)+MATCH(STRG!$L$1,Alo_BM,0))*100)</f>
        <v>-6.3348516696993054</v>
      </c>
      <c r="E16" s="3">
        <f>INDEX(Alo_WB,MATCH(STRG!$G$1,Alo_Region,0)+MATCH(ALO_SvB!$A16,Alo_Merkmal,0)-1,MATCH(ALO_SvB!$E$9,Alo_Staat,0)+MATCH(STRG!$L$1,Alo_BM,0)-1)</f>
        <v>7265</v>
      </c>
      <c r="F16" s="246">
        <f t="shared" si="0"/>
        <v>1.5646705361661801</v>
      </c>
      <c r="G16" s="3">
        <f>IF(ISERROR(INDEX(Alo_WB,MATCH(STRG!$G$1,Alo_Region,0)+MATCH(ALO_SvB!A16,Alo_Merkmal,0)-1,MATCH(ALO_SvB!$E$9,Alo_Staat,0)+MATCH(STRG!$L$1,Alo_BM,0)-1)-INDEX(Alo_WB,MATCH(STRG!$G$1,Alo_Region,0)+MATCH(ALO_SvB!A16,Alo_Merkmal,0)-1,MATCH(ALO_SvB!$E$9,Alo_Staat,0)+MATCH(STRG!$L$1,Alo_BM,0))),"X",INDEX(Alo_WB,MATCH(STRG!$G$1,Alo_Region,0)+MATCH(ALO_SvB!A16,Alo_Merkmal,0)-1,MATCH(ALO_SvB!$E$9,Alo_Staat,0)+MATCH(STRG!$L$1,Alo_BM,0)-1)-INDEX(Alo_WB,MATCH(STRG!$G$1,Alo_Region,0)+MATCH(ALO_SvB!A16,Alo_Merkmal,0)-1,MATCH(ALO_SvB!$E$9,Alo_Staat,0)+MATCH(STRG!$L$1,Alo_BM,0)))</f>
        <v>-745</v>
      </c>
      <c r="H16" s="274">
        <f>IF(ISERROR(G16/INDEX(Alo_WB,MATCH(STRG!$G$1,Alo_Region,0)+MATCH(ALO_SvB!A16,Alo_Merkmal,0)-1,MATCH(ALO_SvB!$E$9,Alo_Staat,0)+MATCH(STRG!$L$1,Alo_BM,0))*100),"X",G16/INDEX(Alo_WB,MATCH(STRG!$G$1,Alo_Region,0)+MATCH(ALO_SvB!A16,Alo_Merkmal,0)-1,MATCH(ALO_SvB!$E$9,Alo_Staat,0)+MATCH(STRG!$L$1,Alo_BM,0))*100)</f>
        <v>-9.3008739076154807</v>
      </c>
      <c r="I16" s="3">
        <f>INDEX(Alo_WB,MATCH(STRG!$G$1,Alo_Region,0)+MATCH(ALO_SvB!$A16,Alo_Merkmal,0)-1,MATCH(ALO_SvB!$I$9,Alo_Staat,0)+MATCH(STRG!$L$1,Alo_BM,0)-1)</f>
        <v>713</v>
      </c>
      <c r="J16" s="246">
        <f>IF(ISERROR(I16/B16*100),"X",I16/B16*100)</f>
        <v>0.15355954470564165</v>
      </c>
      <c r="K16" s="3">
        <f>IF(ISERROR(INDEX(Alo_WB,MATCH(STRG!$G$1,Alo_Region,0)+MATCH(ALO_SvB!A16,Alo_Merkmal,0)-1,MATCH(ALO_SvB!$I$9,Alo_Staat,0)+MATCH(STRG!$L$1,Alo_BM,0)-1)-INDEX(Alo_WB,MATCH(STRG!$G$1,Alo_Region,0)+MATCH(ALO_SvB!A16,Alo_Merkmal,0)-1,MATCH(ALO_SvB!$I$9,Alo_Staat,0)+MATCH(STRG!$L$1,Alo_BM,0))),"X",INDEX(Alo_WB,MATCH(STRG!$G$1,Alo_Region,0)+MATCH(ALO_SvB!A16,Alo_Merkmal,0)-1,MATCH(ALO_SvB!$I$9,Alo_Staat,0)+MATCH(STRG!$L$1,Alo_BM,0)-1)-INDEX(Alo_WB,MATCH(STRG!$G$1,Alo_Region,0)+MATCH(ALO_SvB!A16,Alo_Merkmal,0)-1,MATCH(ALO_SvB!$I$9,Alo_Staat,0)+MATCH(STRG!$L$1,Alo_BM,0)))</f>
        <v>-25</v>
      </c>
      <c r="L16" s="274">
        <f>IF(ISERROR(K16/INDEX(Alo_WB,MATCH(STRG!$G$1,Alo_Region,0)+MATCH(ALO_SvB!A16,Alo_Merkmal,0)-1,MATCH(ALO_SvB!$I$9,Alo_Staat,0)+MATCH(STRG!$L$1,Alo_BM,0))*100),"X",K16/INDEX(Alo_WB,MATCH(STRG!$G$1,Alo_Region,0)+MATCH(ALO_SvB!A16,Alo_Merkmal,0)-1,MATCH(ALO_SvB!$I$9,Alo_Staat,0)+MATCH(STRG!$L$1,Alo_BM,0))*100)</f>
        <v>-3.3875338753387529</v>
      </c>
      <c r="M16" s="254">
        <f>INDEX(SvB_B_WB,MATCH(STRG!$I$1,SvB_B_Region,0)+MATCH($A16,SvB_B_Sektor,0)-1,MATCH("Gesamt",SvB_B_Staat,0)+MATCH(ALO_SvB!$M$10,SvB_B_BM,0)-1)</f>
        <v>7688880</v>
      </c>
      <c r="N16" s="245">
        <f>INDEX(SvB_B_WB,MATCH(STRG!$I$1,SvB_B_Region,0)+MATCH($A16,SvB_B_Sektor,0)-1,MATCH("Gesamt",SvB_B_Staat,0)+MATCH("Abw. abs. VJM",SvB_B_BM,0)-1)</f>
        <v>215693</v>
      </c>
      <c r="O16" s="252">
        <f>INDEX(SvB_B_WB,MATCH(STRG!$I$1,SvB_B_Region,0)+MATCH($A16,SvB_B_Sektor,0)-1,MATCH("Gesamt",SvB_B_Staat,0)+MATCH("Abw. rel. VJM",SvB_B_BM,0)-1)</f>
        <v>2.8862251139000001</v>
      </c>
      <c r="P16" s="281">
        <f>INDEX(SvB_B_WB,MATCH(STRG!$I$1,SvB_B_Region,0)+MATCH($A16,SvB_B_Sektor,0)-1,MATCH("152 Polen",SvB_B_Staat,0)+MATCH(ALO_SvB!$M$10,SvB_B_BM,0)-1)</f>
        <v>80115</v>
      </c>
      <c r="Q16" s="246">
        <f t="shared" si="2"/>
        <v>1.0419592970627711</v>
      </c>
      <c r="R16" s="3">
        <f>INDEX(SvB_B_WB,MATCH(STRG!$I$1,SvB_B_Region,0)+MATCH($A16,SvB_B_Sektor,0)-1,MATCH("152 Polen",SvB_B_Staat,0)+MATCH("Abw. abs. VJM",SvB_B_BM,0)-1)</f>
        <v>3709</v>
      </c>
      <c r="S16" s="274">
        <f>INDEX(SvB_B_WB,MATCH(STRG!$I$1,SvB_B_Region,0)+MATCH($A16,SvB_B_Sektor,0)-1,MATCH("152 Polen",SvB_B_Staat,0)+MATCH("Abw. rel. VJM",SvB_B_BM,0)-1)</f>
        <v>4.8543308116999997</v>
      </c>
      <c r="T16" s="281">
        <f>INDEX(SvB_B_WB,MATCH(STRG!$I$1,SvB_B_Region,0)+MATCH($A16,SvB_B_Sektor,0)-1,MATCH("164 Tschechien",SvB_B_Staat,0)+MATCH(ALO_SvB!$M$10,SvB_B_BM,0)-1)</f>
        <v>12809</v>
      </c>
      <c r="U16" s="246">
        <f t="shared" si="3"/>
        <v>0.16659123305344861</v>
      </c>
      <c r="V16" s="3">
        <f>INDEX(SvB_B_WB,MATCH(STRG!$I$1,SvB_B_Region,0)+MATCH($A16,SvB_B_Sektor,0)-1,MATCH("164 Tschechien",SvB_B_Staat,0)+MATCH("Abw. abs. VJM",SvB_B_BM,0)-1)</f>
        <v>882</v>
      </c>
      <c r="W16" s="274">
        <f>INDEX(SvB_B_WB,MATCH(STRG!$I$1,SvB_B_Region,0)+MATCH($A16,SvB_B_Sektor,0)-1,MATCH("164 Tschechien",SvB_B_Staat,0)+MATCH("Abw. rel. VJM",SvB_B_BM,0)-1)</f>
        <v>7.3949861657999998</v>
      </c>
    </row>
    <row r="17" spans="1:23" ht="15" customHeight="1">
      <c r="A17" s="249" t="s">
        <v>121</v>
      </c>
      <c r="B17" s="254">
        <f>INDEX(Alo_WB,MATCH(STRG!$G$1,Alo_Region,0)+MATCH(ALO_SvB!$A17,Alo_Merkmal,0)-1,MATCH(ALO_SvB!$B$8,Alo_Staat,0)+MATCH(STRG!$L$1,Alo_BM,0)-1)</f>
        <v>526336</v>
      </c>
      <c r="C17" s="245">
        <f>IF(ISERROR(INDEX(Alo_WB,MATCH(STRG!$G$1,Alo_Region,0)+MATCH(ALO_SvB!A17,Alo_Merkmal,0)-1,MATCH(ALO_SvB!$B$8,Alo_Staat,0)+MATCH(STRG!$L$1,Alo_BM,0)-1)-INDEX(Alo_WB,MATCH(STRG!$G$1,Alo_Region,0)+MATCH(ALO_SvB!A17,Alo_Merkmal,0)-1,MATCH(ALO_SvB!$B$8,Alo_Staat,0)+MATCH(STRG!$L$1,Alo_BM,0))),"X",INDEX(Alo_WB,MATCH(STRG!$G$1,Alo_Region,0)+MATCH(ALO_SvB!A17,Alo_Merkmal,0)-1,MATCH(ALO_SvB!$B$8,Alo_Staat,0)+MATCH(STRG!$L$1,Alo_BM,0)-1)-INDEX(Alo_WB,MATCH(STRG!$G$1,Alo_Region,0)+MATCH(ALO_SvB!A17,Alo_Merkmal,0)-1,MATCH(ALO_SvB!$B$8,Alo_Staat,0)+MATCH(STRG!$L$1,Alo_BM,0)))</f>
        <v>-49164</v>
      </c>
      <c r="D17" s="252">
        <f>IF(ISERROR(C17/INDEX(Alo_WB,MATCH(STRG!$G$1,Alo_Region,0)+MATCH(ALO_SvB!A17,Alo_Merkmal,0)-1,MATCH(ALO_SvB!$B$8,Alo_Staat,0)+MATCH(STRG!$L$1,Alo_BM,0))*100),"X",C17/INDEX(Alo_WB,MATCH(STRG!$G$1,Alo_Region,0)+MATCH(ALO_SvB!A17,Alo_Merkmal,0)-1,MATCH(ALO_SvB!$B$8,Alo_Staat,0)+MATCH(STRG!$L$1,Alo_BM,0))*100)</f>
        <v>-8.5428323197219811</v>
      </c>
      <c r="E17" s="3">
        <f>INDEX(Alo_WB,MATCH(STRG!$G$1,Alo_Region,0)+MATCH(ALO_SvB!$A17,Alo_Merkmal,0)-1,MATCH(ALO_SvB!$E$9,Alo_Staat,0)+MATCH(STRG!$L$1,Alo_BM,0)-1)</f>
        <v>4706</v>
      </c>
      <c r="F17" s="246">
        <f t="shared" si="0"/>
        <v>0.8941056663424124</v>
      </c>
      <c r="G17" s="3">
        <f>IF(ISERROR(INDEX(Alo_WB,MATCH(STRG!$G$1,Alo_Region,0)+MATCH(ALO_SvB!A17,Alo_Merkmal,0)-1,MATCH(ALO_SvB!$E$9,Alo_Staat,0)+MATCH(STRG!$L$1,Alo_BM,0)-1)-INDEX(Alo_WB,MATCH(STRG!$G$1,Alo_Region,0)+MATCH(ALO_SvB!A17,Alo_Merkmal,0)-1,MATCH(ALO_SvB!$E$9,Alo_Staat,0)+MATCH(STRG!$L$1,Alo_BM,0))),"X",INDEX(Alo_WB,MATCH(STRG!$G$1,Alo_Region,0)+MATCH(ALO_SvB!A17,Alo_Merkmal,0)-1,MATCH(ALO_SvB!$E$9,Alo_Staat,0)+MATCH(STRG!$L$1,Alo_BM,0)-1)-INDEX(Alo_WB,MATCH(STRG!$G$1,Alo_Region,0)+MATCH(ALO_SvB!A17,Alo_Merkmal,0)-1,MATCH(ALO_SvB!$E$9,Alo_Staat,0)+MATCH(STRG!$L$1,Alo_BM,0)))</f>
        <v>-487</v>
      </c>
      <c r="H17" s="274">
        <f>IF(ISERROR(G17/INDEX(Alo_WB,MATCH(STRG!$G$1,Alo_Region,0)+MATCH(ALO_SvB!A17,Alo_Merkmal,0)-1,MATCH(ALO_SvB!$E$9,Alo_Staat,0)+MATCH(STRG!$L$1,Alo_BM,0))*100),"X",G17/INDEX(Alo_WB,MATCH(STRG!$G$1,Alo_Region,0)+MATCH(ALO_SvB!A17,Alo_Merkmal,0)-1,MATCH(ALO_SvB!$E$9,Alo_Staat,0)+MATCH(STRG!$L$1,Alo_BM,0))*100)</f>
        <v>-9.3780088580781822</v>
      </c>
      <c r="I17" s="3">
        <f>INDEX(Alo_WB,MATCH(STRG!$G$1,Alo_Region,0)+MATCH(ALO_SvB!$A17,Alo_Merkmal,0)-1,MATCH(ALO_SvB!$I$9,Alo_Staat,0)+MATCH(STRG!$L$1,Alo_BM,0)-1)</f>
        <v>375</v>
      </c>
      <c r="J17" s="246">
        <f t="shared" si="1"/>
        <v>7.1247264105058355E-2</v>
      </c>
      <c r="K17" s="3">
        <f>IF(ISERROR(INDEX(Alo_WB,MATCH(STRG!$G$1,Alo_Region,0)+MATCH(ALO_SvB!A17,Alo_Merkmal,0)-1,MATCH(ALO_SvB!$I$9,Alo_Staat,0)+MATCH(STRG!$L$1,Alo_BM,0)-1)-INDEX(Alo_WB,MATCH(STRG!$G$1,Alo_Region,0)+MATCH(ALO_SvB!A17,Alo_Merkmal,0)-1,MATCH(ALO_SvB!$I$9,Alo_Staat,0)+MATCH(STRG!$L$1,Alo_BM,0))),"X",INDEX(Alo_WB,MATCH(STRG!$G$1,Alo_Region,0)+MATCH(ALO_SvB!A17,Alo_Merkmal,0)-1,MATCH(ALO_SvB!$I$9,Alo_Staat,0)+MATCH(STRG!$L$1,Alo_BM,0)-1)-INDEX(Alo_WB,MATCH(STRG!$G$1,Alo_Region,0)+MATCH(ALO_SvB!A17,Alo_Merkmal,0)-1,MATCH(ALO_SvB!$I$9,Alo_Staat,0)+MATCH(STRG!$L$1,Alo_BM,0)))</f>
        <v>-35</v>
      </c>
      <c r="L17" s="274">
        <f>IF(ISERROR(K17/INDEX(Alo_WB,MATCH(STRG!$G$1,Alo_Region,0)+MATCH(ALO_SvB!A17,Alo_Merkmal,0)-1,MATCH(ALO_SvB!$I$9,Alo_Staat,0)+MATCH(STRG!$L$1,Alo_BM,0))*100),"X",K17/INDEX(Alo_WB,MATCH(STRG!$G$1,Alo_Region,0)+MATCH(ALO_SvB!A17,Alo_Merkmal,0)-1,MATCH(ALO_SvB!$I$9,Alo_Staat,0)+MATCH(STRG!$L$1,Alo_BM,0))*100)</f>
        <v>-8.536585365853659</v>
      </c>
      <c r="M17" s="254">
        <f>INDEX(SvB_B_WB,MATCH(STRG!$I$1,SvB_B_Region,0)+MATCH($A17,SvB_B_Sektor,0)-1,MATCH("Gesamt",SvB_B_Staat,0)+MATCH(ALO_SvB!$M$10,SvB_B_BM,0)-1)</f>
        <v>10318752</v>
      </c>
      <c r="N17" s="245">
        <f>INDEX(SvB_B_WB,MATCH(STRG!$I$1,SvB_B_Region,0)+MATCH($A17,SvB_B_Sektor,0)-1,MATCH("Gesamt",SvB_B_Staat,0)+MATCH("Abw. abs. VJM",SvB_B_BM,0)-1)</f>
        <v>158458</v>
      </c>
      <c r="O17" s="252">
        <f>INDEX(SvB_B_WB,MATCH(STRG!$I$1,SvB_B_Region,0)+MATCH($A17,SvB_B_Sektor,0)-1,MATCH("Gesamt",SvB_B_Staat,0)+MATCH("Abw. rel. VJM",SvB_B_BM,0)-1)</f>
        <v>1.5595808546000001</v>
      </c>
      <c r="P17" s="281">
        <f>INDEX(SvB_B_WB,MATCH(STRG!$I$1,SvB_B_Region,0)+MATCH($A17,SvB_B_Sektor,0)-1,MATCH("152 Polen",SvB_B_Staat,0)+MATCH(ALO_SvB!$M$10,SvB_B_BM,0)-1)</f>
        <v>36173</v>
      </c>
      <c r="Q17" s="246">
        <f t="shared" si="2"/>
        <v>0.35055595870508371</v>
      </c>
      <c r="R17" s="3">
        <f>INDEX(SvB_B_WB,MATCH(STRG!$I$1,SvB_B_Region,0)+MATCH($A17,SvB_B_Sektor,0)-1,MATCH("152 Polen",SvB_B_Staat,0)+MATCH("Abw. abs. VJM",SvB_B_BM,0)-1)</f>
        <v>2974</v>
      </c>
      <c r="S17" s="274">
        <f>INDEX(SvB_B_WB,MATCH(STRG!$I$1,SvB_B_Region,0)+MATCH($A17,SvB_B_Sektor,0)-1,MATCH("152 Polen",SvB_B_Staat,0)+MATCH("Abw. rel. VJM",SvB_B_BM,0)-1)</f>
        <v>8.9581011476000008</v>
      </c>
      <c r="T17" s="281">
        <f>INDEX(SvB_B_WB,MATCH(STRG!$I$1,SvB_B_Region,0)+MATCH($A17,SvB_B_Sektor,0)-1,MATCH("164 Tschechien",SvB_B_Staat,0)+MATCH(ALO_SvB!$M$10,SvB_B_BM,0)-1)</f>
        <v>5558</v>
      </c>
      <c r="U17" s="246">
        <f t="shared" si="3"/>
        <v>5.3863102824837729E-2</v>
      </c>
      <c r="V17" s="3">
        <f>INDEX(SvB_B_WB,MATCH(STRG!$I$1,SvB_B_Region,0)+MATCH($A17,SvB_B_Sektor,0)-1,MATCH("164 Tschechien",SvB_B_Staat,0)+MATCH("Abw. abs. VJM",SvB_B_BM,0)-1)</f>
        <v>369</v>
      </c>
      <c r="W17" s="274">
        <f>INDEX(SvB_B_WB,MATCH(STRG!$I$1,SvB_B_Region,0)+MATCH($A17,SvB_B_Sektor,0)-1,MATCH("164 Tschechien",SvB_B_Staat,0)+MATCH("Abw. rel. VJM",SvB_B_BM,0)-1)</f>
        <v>7.1111967623999996</v>
      </c>
    </row>
    <row r="18" spans="1:23" ht="15" customHeight="1">
      <c r="A18" s="249" t="s">
        <v>120</v>
      </c>
      <c r="B18" s="254">
        <f>INDEX(Alo_WB,MATCH(STRG!$G$1,Alo_Region,0)+MATCH(ALO_SvB!$A18,Alo_Merkmal,0)-1,MATCH(ALO_SvB!$B$8,Alo_Staat,0)+MATCH(STRG!$L$1,Alo_BM,0)-1)</f>
        <v>41358</v>
      </c>
      <c r="C18" s="245">
        <f>IF(ISERROR(INDEX(Alo_WB,MATCH(STRG!$G$1,Alo_Region,0)+MATCH(ALO_SvB!A18,Alo_Merkmal,0)-1,MATCH(ALO_SvB!$B$8,Alo_Staat,0)+MATCH(STRG!$L$1,Alo_BM,0)-1)-INDEX(Alo_WB,MATCH(STRG!$G$1,Alo_Region,0)+MATCH(ALO_SvB!A18,Alo_Merkmal,0)-1,MATCH(ALO_SvB!$B$8,Alo_Staat,0)+MATCH(STRG!$L$1,Alo_BM,0))),"X",INDEX(Alo_WB,MATCH(STRG!$G$1,Alo_Region,0)+MATCH(ALO_SvB!A18,Alo_Merkmal,0)-1,MATCH(ALO_SvB!$B$8,Alo_Staat,0)+MATCH(STRG!$L$1,Alo_BM,0)-1)-INDEX(Alo_WB,MATCH(STRG!$G$1,Alo_Region,0)+MATCH(ALO_SvB!A18,Alo_Merkmal,0)-1,MATCH(ALO_SvB!$B$8,Alo_Staat,0)+MATCH(STRG!$L$1,Alo_BM,0)))</f>
        <v>-4474</v>
      </c>
      <c r="D18" s="252">
        <f>IF(ISERROR(C18/INDEX(Alo_WB,MATCH(STRG!$G$1,Alo_Region,0)+MATCH(ALO_SvB!A18,Alo_Merkmal,0)-1,MATCH(ALO_SvB!$B$8,Alo_Staat,0)+MATCH(STRG!$L$1,Alo_BM,0))*100),"X",C18/INDEX(Alo_WB,MATCH(STRG!$G$1,Alo_Region,0)+MATCH(ALO_SvB!A18,Alo_Merkmal,0)-1,MATCH(ALO_SvB!$B$8,Alo_Staat,0)+MATCH(STRG!$L$1,Alo_BM,0))*100)</f>
        <v>-9.7617385233024958</v>
      </c>
      <c r="E18" s="3">
        <f>INDEX(Alo_WB,MATCH(STRG!$G$1,Alo_Region,0)+MATCH(ALO_SvB!$A18,Alo_Merkmal,0)-1,MATCH(ALO_SvB!$E$9,Alo_Staat,0)+MATCH(STRG!$L$1,Alo_BM,0)-1)</f>
        <v>267</v>
      </c>
      <c r="F18" s="246">
        <f t="shared" si="0"/>
        <v>0.64558247497461196</v>
      </c>
      <c r="G18" s="3">
        <f>IF(ISERROR(INDEX(Alo_WB,MATCH(STRG!$G$1,Alo_Region,0)+MATCH(ALO_SvB!A18,Alo_Merkmal,0)-1,MATCH(ALO_SvB!$E$9,Alo_Staat,0)+MATCH(STRG!$L$1,Alo_BM,0)-1)-INDEX(Alo_WB,MATCH(STRG!$G$1,Alo_Region,0)+MATCH(ALO_SvB!A18,Alo_Merkmal,0)-1,MATCH(ALO_SvB!$E$9,Alo_Staat,0)+MATCH(STRG!$L$1,Alo_BM,0))),"X",INDEX(Alo_WB,MATCH(STRG!$G$1,Alo_Region,0)+MATCH(ALO_SvB!A18,Alo_Merkmal,0)-1,MATCH(ALO_SvB!$E$9,Alo_Staat,0)+MATCH(STRG!$L$1,Alo_BM,0)-1)-INDEX(Alo_WB,MATCH(STRG!$G$1,Alo_Region,0)+MATCH(ALO_SvB!A18,Alo_Merkmal,0)-1,MATCH(ALO_SvB!$E$9,Alo_Staat,0)+MATCH(STRG!$L$1,Alo_BM,0)))</f>
        <v>-31</v>
      </c>
      <c r="H18" s="274">
        <f>IF(ISERROR(G18/INDEX(Alo_WB,MATCH(STRG!$G$1,Alo_Region,0)+MATCH(ALO_SvB!A18,Alo_Merkmal,0)-1,MATCH(ALO_SvB!$E$9,Alo_Staat,0)+MATCH(STRG!$L$1,Alo_BM,0))*100),"X",G18/INDEX(Alo_WB,MATCH(STRG!$G$1,Alo_Region,0)+MATCH(ALO_SvB!A18,Alo_Merkmal,0)-1,MATCH(ALO_SvB!$E$9,Alo_Staat,0)+MATCH(STRG!$L$1,Alo_BM,0))*100)</f>
        <v>-10.40268456375839</v>
      </c>
      <c r="I18" s="3">
        <f>INDEX(Alo_WB,MATCH(STRG!$G$1,Alo_Region,0)+MATCH(ALO_SvB!$A18,Alo_Merkmal,0)-1,MATCH(ALO_SvB!$I$9,Alo_Staat,0)+MATCH(STRG!$L$1,Alo_BM,0)-1)</f>
        <v>43</v>
      </c>
      <c r="J18" s="246">
        <f t="shared" si="1"/>
        <v>0.1039702113254993</v>
      </c>
      <c r="K18" s="3">
        <f>IF(ISERROR(INDEX(Alo_WB,MATCH(STRG!$G$1,Alo_Region,0)+MATCH(ALO_SvB!A18,Alo_Merkmal,0)-1,MATCH(ALO_SvB!$I$9,Alo_Staat,0)+MATCH(STRG!$L$1,Alo_BM,0)-1)-INDEX(Alo_WB,MATCH(STRG!$G$1,Alo_Region,0)+MATCH(ALO_SvB!A18,Alo_Merkmal,0)-1,MATCH(ALO_SvB!$I$9,Alo_Staat,0)+MATCH(STRG!$L$1,Alo_BM,0))),"X",INDEX(Alo_WB,MATCH(STRG!$G$1,Alo_Region,0)+MATCH(ALO_SvB!A18,Alo_Merkmal,0)-1,MATCH(ALO_SvB!$I$9,Alo_Staat,0)+MATCH(STRG!$L$1,Alo_BM,0)-1)-INDEX(Alo_WB,MATCH(STRG!$G$1,Alo_Region,0)+MATCH(ALO_SvB!A18,Alo_Merkmal,0)-1,MATCH(ALO_SvB!$I$9,Alo_Staat,0)+MATCH(STRG!$L$1,Alo_BM,0)))</f>
        <v>4</v>
      </c>
      <c r="L18" s="274">
        <f>IF(ISERROR(K18/INDEX(Alo_WB,MATCH(STRG!$G$1,Alo_Region,0)+MATCH(ALO_SvB!A18,Alo_Merkmal,0)-1,MATCH(ALO_SvB!$I$9,Alo_Staat,0)+MATCH(STRG!$L$1,Alo_BM,0))*100),"X",K18/INDEX(Alo_WB,MATCH(STRG!$G$1,Alo_Region,0)+MATCH(ALO_SvB!A18,Alo_Merkmal,0)-1,MATCH(ALO_SvB!$I$9,Alo_Staat,0)+MATCH(STRG!$L$1,Alo_BM,0))*100)</f>
        <v>10.256410256410255</v>
      </c>
      <c r="M18" s="254">
        <f>INDEX(SvB_B_WB,MATCH(STRG!$I$1,SvB_B_Region,0)+MATCH($A18,SvB_B_Sektor,0)-1,MATCH("Gesamt",SvB_B_Staat,0)+MATCH(ALO_SvB!$M$10,SvB_B_BM,0)-1)</f>
        <v>1240598</v>
      </c>
      <c r="N18" s="245">
        <f>INDEX(SvB_B_WB,MATCH(STRG!$I$1,SvB_B_Region,0)+MATCH($A18,SvB_B_Sektor,0)-1,MATCH("Gesamt",SvB_B_Staat,0)+MATCH("Abw. abs. VJM",SvB_B_BM,0)-1)</f>
        <v>53397</v>
      </c>
      <c r="O18" s="252">
        <f>INDEX(SvB_B_WB,MATCH(STRG!$I$1,SvB_B_Region,0)+MATCH($A18,SvB_B_Sektor,0)-1,MATCH("Gesamt",SvB_B_Staat,0)+MATCH("Abw. rel. VJM",SvB_B_BM,0)-1)</f>
        <v>4.4977219527000001</v>
      </c>
      <c r="P18" s="281">
        <f>INDEX(SvB_B_WB,MATCH(STRG!$I$1,SvB_B_Region,0)+MATCH($A18,SvB_B_Sektor,0)-1,MATCH("152 Polen",SvB_B_Staat,0)+MATCH(ALO_SvB!$M$10,SvB_B_BM,0)-1)</f>
        <v>4842</v>
      </c>
      <c r="Q18" s="246">
        <f t="shared" si="2"/>
        <v>0.39029564774407177</v>
      </c>
      <c r="R18" s="3">
        <f>INDEX(SvB_B_WB,MATCH(STRG!$I$1,SvB_B_Region,0)+MATCH($A18,SvB_B_Sektor,0)-1,MATCH("152 Polen",SvB_B_Staat,0)+MATCH("Abw. abs. VJM",SvB_B_BM,0)-1)</f>
        <v>470</v>
      </c>
      <c r="S18" s="274">
        <f>INDEX(SvB_B_WB,MATCH(STRG!$I$1,SvB_B_Region,0)+MATCH($A18,SvB_B_Sektor,0)-1,MATCH("152 Polen",SvB_B_Staat,0)+MATCH("Abw. rel. VJM",SvB_B_BM,0)-1)</f>
        <v>10.7502287283</v>
      </c>
      <c r="T18" s="281">
        <f>INDEX(SvB_B_WB,MATCH(STRG!$I$1,SvB_B_Region,0)+MATCH($A18,SvB_B_Sektor,0)-1,MATCH("164 Tschechien",SvB_B_Staat,0)+MATCH(ALO_SvB!$M$10,SvB_B_BM,0)-1)</f>
        <v>953</v>
      </c>
      <c r="U18" s="246">
        <f t="shared" si="3"/>
        <v>7.6817792709644867E-2</v>
      </c>
      <c r="V18" s="3">
        <f>INDEX(SvB_B_WB,MATCH(STRG!$I$1,SvB_B_Region,0)+MATCH($A18,SvB_B_Sektor,0)-1,MATCH("164 Tschechien",SvB_B_Staat,0)+MATCH("Abw. abs. VJM",SvB_B_BM,0)-1)</f>
        <v>69</v>
      </c>
      <c r="W18" s="274">
        <f>INDEX(SvB_B_WB,MATCH(STRG!$I$1,SvB_B_Region,0)+MATCH($A18,SvB_B_Sektor,0)-1,MATCH("164 Tschechien",SvB_B_Staat,0)+MATCH("Abw. rel. VJM",SvB_B_BM,0)-1)</f>
        <v>7.8054298642999997</v>
      </c>
    </row>
    <row r="19" spans="1:23" ht="15" customHeight="1">
      <c r="A19" s="249" t="s">
        <v>119</v>
      </c>
      <c r="B19" s="254">
        <f>INDEX(Alo_WB,MATCH(STRG!$G$1,Alo_Region,0)+MATCH(ALO_SvB!$A19,Alo_Merkmal,0)-1,MATCH(ALO_SvB!$B$8,Alo_Staat,0)+MATCH(STRG!$L$1,Alo_BM,0)-1)</f>
        <v>610071</v>
      </c>
      <c r="C19" s="245">
        <f>IF(ISERROR(INDEX(Alo_WB,MATCH(STRG!$G$1,Alo_Region,0)+MATCH(ALO_SvB!A19,Alo_Merkmal,0)-1,MATCH(ALO_SvB!$B$8,Alo_Staat,0)+MATCH(STRG!$L$1,Alo_BM,0)-1)-INDEX(Alo_WB,MATCH(STRG!$G$1,Alo_Region,0)+MATCH(ALO_SvB!A19,Alo_Merkmal,0)-1,MATCH(ALO_SvB!$B$8,Alo_Staat,0)+MATCH(STRG!$L$1,Alo_BM,0))),"X",INDEX(Alo_WB,MATCH(STRG!$G$1,Alo_Region,0)+MATCH(ALO_SvB!A19,Alo_Merkmal,0)-1,MATCH(ALO_SvB!$B$8,Alo_Staat,0)+MATCH(STRG!$L$1,Alo_BM,0)-1)-INDEX(Alo_WB,MATCH(STRG!$G$1,Alo_Region,0)+MATCH(ALO_SvB!A19,Alo_Merkmal,0)-1,MATCH(ALO_SvB!$B$8,Alo_Staat,0)+MATCH(STRG!$L$1,Alo_BM,0)))</f>
        <v>-41000</v>
      </c>
      <c r="D19" s="252">
        <f>IF(ISERROR(C19/INDEX(Alo_WB,MATCH(STRG!$G$1,Alo_Region,0)+MATCH(ALO_SvB!A19,Alo_Merkmal,0)-1,MATCH(ALO_SvB!$B$8,Alo_Staat,0)+MATCH(STRG!$L$1,Alo_BM,0))*100),"X",C19/INDEX(Alo_WB,MATCH(STRG!$G$1,Alo_Region,0)+MATCH(ALO_SvB!A19,Alo_Merkmal,0)-1,MATCH(ALO_SvB!$B$8,Alo_Staat,0)+MATCH(STRG!$L$1,Alo_BM,0))*100)</f>
        <v>-6.2973162681182231</v>
      </c>
      <c r="E19" s="3">
        <f>INDEX(Alo_WB,MATCH(STRG!$G$1,Alo_Region,0)+MATCH(ALO_SvB!$A19,Alo_Merkmal,0)-1,MATCH(ALO_SvB!$E$9,Alo_Staat,0)+MATCH(STRG!$L$1,Alo_BM,0)-1)</f>
        <v>10105</v>
      </c>
      <c r="F19" s="246">
        <f t="shared" si="0"/>
        <v>1.656364587072652</v>
      </c>
      <c r="G19" s="3">
        <f>IF(ISERROR(INDEX(Alo_WB,MATCH(STRG!$G$1,Alo_Region,0)+MATCH(ALO_SvB!A19,Alo_Merkmal,0)-1,MATCH(ALO_SvB!$E$9,Alo_Staat,0)+MATCH(STRG!$L$1,Alo_BM,0)-1)-INDEX(Alo_WB,MATCH(STRG!$G$1,Alo_Region,0)+MATCH(ALO_SvB!A19,Alo_Merkmal,0)-1,MATCH(ALO_SvB!$E$9,Alo_Staat,0)+MATCH(STRG!$L$1,Alo_BM,0))),"X",INDEX(Alo_WB,MATCH(STRG!$G$1,Alo_Region,0)+MATCH(ALO_SvB!A19,Alo_Merkmal,0)-1,MATCH(ALO_SvB!$E$9,Alo_Staat,0)+MATCH(STRG!$L$1,Alo_BM,0)-1)-INDEX(Alo_WB,MATCH(STRG!$G$1,Alo_Region,0)+MATCH(ALO_SvB!A19,Alo_Merkmal,0)-1,MATCH(ALO_SvB!$E$9,Alo_Staat,0)+MATCH(STRG!$L$1,Alo_BM,0)))</f>
        <v>-826</v>
      </c>
      <c r="H19" s="274">
        <f>IF(ISERROR(G19/INDEX(Alo_WB,MATCH(STRG!$G$1,Alo_Region,0)+MATCH(ALO_SvB!A19,Alo_Merkmal,0)-1,MATCH(ALO_SvB!$E$9,Alo_Staat,0)+MATCH(STRG!$L$1,Alo_BM,0))*100),"X",G19/INDEX(Alo_WB,MATCH(STRG!$G$1,Alo_Region,0)+MATCH(ALO_SvB!A19,Alo_Merkmal,0)-1,MATCH(ALO_SvB!$E$9,Alo_Staat,0)+MATCH(STRG!$L$1,Alo_BM,0))*100)</f>
        <v>-7.5564907144817495</v>
      </c>
      <c r="I19" s="3">
        <f>INDEX(Alo_WB,MATCH(STRG!$G$1,Alo_Region,0)+MATCH(ALO_SvB!$A19,Alo_Merkmal,0)-1,MATCH(ALO_SvB!$I$9,Alo_Staat,0)+MATCH(STRG!$L$1,Alo_BM,0)-1)</f>
        <v>738</v>
      </c>
      <c r="J19" s="246">
        <f t="shared" si="1"/>
        <v>0.12096952649773551</v>
      </c>
      <c r="K19" s="3">
        <f>IF(ISERROR(INDEX(Alo_WB,MATCH(STRG!$G$1,Alo_Region,0)+MATCH(ALO_SvB!A19,Alo_Merkmal,0)-1,MATCH(ALO_SvB!$I$9,Alo_Staat,0)+MATCH(STRG!$L$1,Alo_BM,0)-1)-INDEX(Alo_WB,MATCH(STRG!$G$1,Alo_Region,0)+MATCH(ALO_SvB!A19,Alo_Merkmal,0)-1,MATCH(ALO_SvB!$I$9,Alo_Staat,0)+MATCH(STRG!$L$1,Alo_BM,0))),"X",INDEX(Alo_WB,MATCH(STRG!$G$1,Alo_Region,0)+MATCH(ALO_SvB!A19,Alo_Merkmal,0)-1,MATCH(ALO_SvB!$I$9,Alo_Staat,0)+MATCH(STRG!$L$1,Alo_BM,0)-1)-INDEX(Alo_WB,MATCH(STRG!$G$1,Alo_Region,0)+MATCH(ALO_SvB!A19,Alo_Merkmal,0)-1,MATCH(ALO_SvB!$I$9,Alo_Staat,0)+MATCH(STRG!$L$1,Alo_BM,0)))</f>
        <v>-2</v>
      </c>
      <c r="L19" s="274">
        <f>IF(ISERROR(K19/INDEX(Alo_WB,MATCH(STRG!$G$1,Alo_Region,0)+MATCH(ALO_SvB!A19,Alo_Merkmal,0)-1,MATCH(ALO_SvB!$I$9,Alo_Staat,0)+MATCH(STRG!$L$1,Alo_BM,0))*100),"X",K19/INDEX(Alo_WB,MATCH(STRG!$G$1,Alo_Region,0)+MATCH(ALO_SvB!A19,Alo_Merkmal,0)-1,MATCH(ALO_SvB!$I$9,Alo_Staat,0)+MATCH(STRG!$L$1,Alo_BM,0))*100)</f>
        <v>-0.27027027027027029</v>
      </c>
      <c r="M19" s="254">
        <f>INDEX(SvB_B_WB,MATCH(STRG!$I$1,SvB_B_Region,0)+MATCH($A19,SvB_B_Sektor,0)-1,MATCH("Gesamt",SvB_B_Staat,0)+MATCH(ALO_SvB!$M$10,SvB_B_BM,0)-1)</f>
        <v>4360643</v>
      </c>
      <c r="N19" s="245">
        <f>INDEX(SvB_B_WB,MATCH(STRG!$I$1,SvB_B_Region,0)+MATCH($A19,SvB_B_Sektor,0)-1,MATCH("Gesamt",SvB_B_Staat,0)+MATCH("Abw. abs. VJM",SvB_B_BM,0)-1)</f>
        <v>131406</v>
      </c>
      <c r="O19" s="252">
        <f>INDEX(SvB_B_WB,MATCH(STRG!$I$1,SvB_B_Region,0)+MATCH($A19,SvB_B_Sektor,0)-1,MATCH("Gesamt",SvB_B_Staat,0)+MATCH("Abw. rel. VJM",SvB_B_BM,0)-1)</f>
        <v>3.1070852733000001</v>
      </c>
      <c r="P19" s="281">
        <f>INDEX(SvB_B_WB,MATCH(STRG!$I$1,SvB_B_Region,0)+MATCH($A19,SvB_B_Sektor,0)-1,MATCH("152 Polen",SvB_B_Staat,0)+MATCH(ALO_SvB!$M$10,SvB_B_BM,0)-1)</f>
        <v>120103</v>
      </c>
      <c r="Q19" s="246">
        <f t="shared" si="2"/>
        <v>2.7542497746318602</v>
      </c>
      <c r="R19" s="3">
        <f>INDEX(SvB_B_WB,MATCH(STRG!$I$1,SvB_B_Region,0)+MATCH($A19,SvB_B_Sektor,0)-1,MATCH("152 Polen",SvB_B_Staat,0)+MATCH("Abw. abs. VJM",SvB_B_BM,0)-1)</f>
        <v>13684</v>
      </c>
      <c r="S19" s="274">
        <f>INDEX(SvB_B_WB,MATCH(STRG!$I$1,SvB_B_Region,0)+MATCH($A19,SvB_B_Sektor,0)-1,MATCH("152 Polen",SvB_B_Staat,0)+MATCH("Abw. rel. VJM",SvB_B_BM,0)-1)</f>
        <v>12.858606075999999</v>
      </c>
      <c r="T19" s="281">
        <f>INDEX(SvB_B_WB,MATCH(STRG!$I$1,SvB_B_Region,0)+MATCH($A19,SvB_B_Sektor,0)-1,MATCH("164 Tschechien",SvB_B_Staat,0)+MATCH(ALO_SvB!$M$10,SvB_B_BM,0)-1)</f>
        <v>13758</v>
      </c>
      <c r="U19" s="246">
        <f t="shared" si="3"/>
        <v>0.31550392912237946</v>
      </c>
      <c r="V19" s="3">
        <f>INDEX(SvB_B_WB,MATCH(STRG!$I$1,SvB_B_Region,0)+MATCH($A19,SvB_B_Sektor,0)-1,MATCH("164 Tschechien",SvB_B_Staat,0)+MATCH("Abw. abs. VJM",SvB_B_BM,0)-1)</f>
        <v>2097</v>
      </c>
      <c r="W19" s="274">
        <f>INDEX(SvB_B_WB,MATCH(STRG!$I$1,SvB_B_Region,0)+MATCH($A19,SvB_B_Sektor,0)-1,MATCH("164 Tschechien",SvB_B_Staat,0)+MATCH("Abw. rel. VJM",SvB_B_BM,0)-1)</f>
        <v>17.983020324200002</v>
      </c>
    </row>
    <row r="20" spans="1:23" ht="15" customHeight="1">
      <c r="A20" s="249" t="s">
        <v>174</v>
      </c>
      <c r="B20" s="254">
        <f>INDEX(Alo_WB,MATCH(STRG!$G$1,Alo_Region,0)+MATCH("Ohne Angabe",Alo_Merkmal,0)-1,MATCH(ALO_SvB!$B$8,Alo_Staat,0)+MATCH(STRG!$L$1,Alo_BM,0)-1)</f>
        <v>126600</v>
      </c>
      <c r="C20" s="245">
        <f>IF(ISERROR(INDEX(Alo_WB,MATCH(STRG!$G$1,Alo_Region,0)+MATCH("Ohne Angabe",Alo_Merkmal,0)-1,MATCH(ALO_SvB!$B$8,Alo_Staat,0)+MATCH(STRG!$L$1,Alo_BM,0)-1)-INDEX(Alo_WB,MATCH(STRG!$G$1,Alo_Region,0)+MATCH("Ohne Angabe",Alo_Merkmal,0)-1,MATCH(ALO_SvB!$B$8,Alo_Staat,0)+MATCH(STRG!$L$1,Alo_BM,0))),"X",INDEX(Alo_WB,MATCH(STRG!$G$1,Alo_Region,0)+MATCH("Ohne Angabe",Alo_Merkmal,0)-1,MATCH(ALO_SvB!$B$8,Alo_Staat,0)+MATCH(STRG!$L$1,Alo_BM,0)-1)-INDEX(Alo_WB,MATCH(STRG!$G$1,Alo_Region,0)+MATCH("Ohne Angabe",Alo_Merkmal,0)-1,MATCH(ALO_SvB!$B$8,Alo_Staat,0)+MATCH(STRG!$L$1,Alo_BM,0)))</f>
        <v>-11712</v>
      </c>
      <c r="D20" s="252">
        <f>IF(ISERROR(C20/INDEX(Alo_WB,MATCH(STRG!$G$1,Alo_Region,0)+MATCH("Ohne Angabe",Alo_Merkmal,0)-1,MATCH(ALO_SvB!$B$8,Alo_Staat,0)+MATCH(STRG!$L$1,Alo_BM,0))*100),"X",C20/INDEX(Alo_WB,MATCH(STRG!$G$1,Alo_Region,0)+MATCH("Ohne Angabe",Alo_Merkmal,0)-1,MATCH(ALO_SvB!$B$8,Alo_Staat,0)+MATCH(STRG!$L$1,Alo_BM,0))*100)</f>
        <v>-8.4678119035224704</v>
      </c>
      <c r="E20" s="3">
        <f>INDEX(Alo_WB,MATCH(STRG!$G$1,Alo_Region,0)+MATCH("Ohne Angabe",Alo_Merkmal,0)-1,MATCH(ALO_SvB!$E$9,Alo_Staat,0)+MATCH(STRG!$L$1,Alo_BM,0)-1)</f>
        <v>1299</v>
      </c>
      <c r="F20" s="246">
        <f t="shared" si="0"/>
        <v>1.0260663507109005</v>
      </c>
      <c r="G20" s="3">
        <f>IF(ISERROR(INDEX(Alo_WB,MATCH(STRG!$G$1,Alo_Region,0)+MATCH("Ohne Angabe",Alo_Merkmal,0)-1,MATCH(ALO_SvB!$E$9,Alo_Staat,0)+MATCH(STRG!$L$1,Alo_BM,0)-1)-INDEX(Alo_WB,MATCH(STRG!$G$1,Alo_Region,0)+MATCH("Ohne Angabe",Alo_Merkmal,0)-1,MATCH(ALO_SvB!$E$9,Alo_Staat,0)+MATCH(STRG!$L$1,Alo_BM,0))),"X",INDEX(Alo_WB,MATCH(STRG!$G$1,Alo_Region,0)+MATCH("Ohne Angabe",Alo_Merkmal,0)-1,MATCH(ALO_SvB!$E$9,Alo_Staat,0)+MATCH(STRG!$L$1,Alo_BM,0)-1)-INDEX(Alo_WB,MATCH(STRG!$G$1,Alo_Region,0)+MATCH("Ohne Angabe",Alo_Merkmal,0)-1,MATCH(ALO_SvB!$E$9,Alo_Staat,0)+MATCH(STRG!$L$1,Alo_BM,0)))</f>
        <v>-277</v>
      </c>
      <c r="H20" s="275">
        <f>IF(ISERROR(G20/INDEX(Alo_WB,MATCH(STRG!$G$1,Alo_Region,0)+MATCH("Ohne Angabe",Alo_Merkmal,0)-1,MATCH(ALO_SvB!$E$9,Alo_Staat,0)+MATCH(STRG!$L$1,Alo_BM,0))*100),"X",G20/INDEX(Alo_WB,MATCH(STRG!$G$1,Alo_Region,0)+MATCH("Ohne Angabe",Alo_Merkmal,0)-1,MATCH(ALO_SvB!$E$9,Alo_Staat,0)+MATCH(STRG!$L$1,Alo_BM,0))*100)</f>
        <v>-17.576142131979697</v>
      </c>
      <c r="I20" s="3">
        <f>INDEX(Alo_WB,MATCH(STRG!$G$1,Alo_Region,0)+MATCH("Ohne Angabe",Alo_Merkmal,0)-1,MATCH(ALO_SvB!$I$9,Alo_Staat,0)+MATCH(STRG!$L$1,Alo_BM,0)-1)</f>
        <v>77</v>
      </c>
      <c r="J20" s="246">
        <f t="shared" si="1"/>
        <v>6.0821484992101112E-2</v>
      </c>
      <c r="K20" s="3">
        <f>IF(ISERROR(INDEX(Alo_WB,MATCH(STRG!$G$1,Alo_Region,0)+MATCH("Ohne Angabe",Alo_Merkmal,0)-1,MATCH(ALO_SvB!$I$9,Alo_Staat,0)+MATCH(STRG!$L$1,Alo_BM,0)-1)-INDEX(Alo_WB,MATCH(STRG!$G$1,Alo_Region,0)+MATCH("Ohne Angabe",Alo_Merkmal,0)-1,MATCH(ALO_SvB!$I$9,Alo_Staat,0)+MATCH(STRG!$L$1,Alo_BM,0))),"X",INDEX(Alo_WB,MATCH(STRG!$G$1,Alo_Region,0)+MATCH("Ohne Angabe",Alo_Merkmal,0)-1,MATCH(ALO_SvB!$I$9,Alo_Staat,0)+MATCH(STRG!$L$1,Alo_BM,0)-1)-INDEX(Alo_WB,MATCH(STRG!$G$1,Alo_Region,0)+MATCH("Ohne Angabe",Alo_Merkmal,0)-1,MATCH(ALO_SvB!$I$9,Alo_Staat,0)+MATCH(STRG!$L$1,Alo_BM,0)))</f>
        <v>-2</v>
      </c>
      <c r="L20" s="275">
        <f>IF(ISERROR(K20/INDEX(Alo_WB,MATCH(STRG!$G$1,Alo_Region,0)+MATCH("Ohne Angabe",Alo_Merkmal,0)-1,MATCH(ALO_SvB!$I$9,Alo_Staat,0)+MATCH(STRG!$L$1,Alo_BM,0))*100),"X",K20/INDEX(Alo_WB,MATCH(STRG!$G$1,Alo_Region,0)+MATCH("Ohne Angabe",Alo_Merkmal,0)-1,MATCH(ALO_SvB!$I$9,Alo_Staat,0)+MATCH(STRG!$L$1,Alo_BM,0))*100)</f>
        <v>-2.5316455696202533</v>
      </c>
      <c r="M20" s="254">
        <f>INDEX(SvB_B_WB,MATCH(STRG!$I$1,SvB_B_Region,0)+MATCH("ZZ Keine Angabe",SvB_B_Sektor,0)-1,MATCH("Gesamt",SvB_B_Staat,0)+MATCH(ALO_SvB!$M$10,SvB_B_BM,0)-1)</f>
        <v>185475</v>
      </c>
      <c r="N20" s="245">
        <f>INDEX(SvB_B_WB,MATCH(STRG!$I$1,SvB_B_Region,0)+MATCH("ZZ Keine Angabe",SvB_B_Sektor,0)-1,MATCH("Gesamt",SvB_B_Staat,0)+MATCH("Abw. abs. VJM",SvB_B_BM,0)-1)</f>
        <v>-1926</v>
      </c>
      <c r="O20" s="252">
        <f>INDEX(SvB_B_WB,MATCH(STRG!$I$1,SvB_B_Region,0)+MATCH("ZZ Keine Angabe",SvB_B_Sektor,0)-1,MATCH("Gesamt",SvB_B_Staat,0)+MATCH("Abw. rel. VJM",SvB_B_BM,0)-1)</f>
        <v>-1.0277426481</v>
      </c>
      <c r="P20" s="281">
        <f>INDEX(SvB_B_WB,MATCH(STRG!$I$1,SvB_B_Region,0)+MATCH("ZZ Keine Angabe",SvB_B_Sektor,0)-1,MATCH("152 Polen",SvB_B_Staat,0)+MATCH(ALO_SvB!$M$10,SvB_B_BM,0)-1)</f>
        <v>222</v>
      </c>
      <c r="Q20" s="246">
        <f t="shared" si="2"/>
        <v>0.1196926809543065</v>
      </c>
      <c r="R20" s="3">
        <f>INDEX(SvB_B_WB,MATCH(STRG!$I$1,SvB_B_Region,0)+MATCH("ZZ Keine Angabe",SvB_B_Sektor,0)-1,MATCH("152 Polen",SvB_B_Staat,0)+MATCH("Abw. abs. VJM",SvB_B_BM,0)-1)</f>
        <v>11</v>
      </c>
      <c r="S20" s="274">
        <f>INDEX(SvB_B_WB,MATCH(STRG!$I$1,SvB_B_Region,0)+MATCH("ZZ Keine Angabe",SvB_B_Sektor,0)-1,MATCH("152 Polen",SvB_B_Staat,0)+MATCH("Abw. rel. VJM",SvB_B_BM,0)-1)</f>
        <v>5.2132701421999998</v>
      </c>
      <c r="T20" s="281">
        <f>INDEX(SvB_B_WB,MATCH(STRG!$I$1,SvB_B_Region,0)+MATCH("ZZ Keine Angabe",SvB_B_Sektor,0)-1,MATCH("164 Tschechien",SvB_B_Staat,0)+MATCH(ALO_SvB!$M$10,SvB_B_BM,0)-1)</f>
        <v>18</v>
      </c>
      <c r="U20" s="246">
        <f t="shared" si="3"/>
        <v>9.7048119692680953E-3</v>
      </c>
      <c r="V20" s="3">
        <f>INDEX(SvB_B_WB,MATCH(STRG!$I$1,SvB_B_Region,0)+MATCH("ZZ Keine Angabe",SvB_B_Sektor,0)-1,MATCH("164 Tschechien",SvB_B_Staat,0)+MATCH("Abw. abs. VJM",SvB_B_BM,0)-1)</f>
        <v>-2</v>
      </c>
      <c r="W20" s="274">
        <f>INDEX(SvB_B_WB,MATCH(STRG!$I$1,SvB_B_Region,0)+MATCH("ZZ Keine Angabe",SvB_B_Sektor,0)-1,MATCH("164 Tschechien",SvB_B_Staat,0)+MATCH("Abw. rel. VJM",SvB_B_BM,0)-1)</f>
        <v>-10</v>
      </c>
    </row>
    <row r="21" spans="1:23" ht="18.75" customHeight="1">
      <c r="A21" s="248" t="s">
        <v>319</v>
      </c>
      <c r="B21" s="254"/>
      <c r="C21" s="245"/>
      <c r="D21" s="252"/>
      <c r="E21" s="3"/>
      <c r="F21" s="246"/>
      <c r="G21" s="3"/>
      <c r="H21" s="275"/>
      <c r="I21" s="3"/>
      <c r="J21" s="246"/>
      <c r="K21" s="3"/>
      <c r="L21" s="275"/>
      <c r="M21" s="254"/>
      <c r="N21" s="282"/>
      <c r="O21" s="283"/>
      <c r="P21" s="284"/>
      <c r="Q21" s="246"/>
      <c r="R21" s="282"/>
      <c r="S21" s="283"/>
      <c r="T21" s="284"/>
      <c r="U21" s="246"/>
      <c r="V21" s="282"/>
      <c r="W21" s="283"/>
    </row>
    <row r="22" spans="1:23" ht="15" customHeight="1">
      <c r="A22" s="249" t="s">
        <v>6</v>
      </c>
      <c r="B22" s="254">
        <f>INDEX(Alo_WB,MATCH(STRG!$G$1,Alo_Region,0)+MATCH(ALO_SvB!$A22,Alo_Merkmal,0)-1,MATCH(ALO_SvB!$B$8,Alo_Staat,0)+MATCH(STRG!$L$1,Alo_BM,0)-1)</f>
        <v>1051867</v>
      </c>
      <c r="C22" s="245">
        <f>IF(ISERROR(INDEX(Alo_WB,MATCH(STRG!$G$1,Alo_Region,0)+MATCH(ALO_SvB!A22,Alo_Merkmal,0)-1,MATCH(ALO_SvB!$B$8,Alo_Staat,0)+MATCH(STRG!$L$1,Alo_BM,0)-1)-INDEX(Alo_WB,MATCH(STRG!$G$1,Alo_Region,0)+MATCH(ALO_SvB!A22,Alo_Merkmal,0)-1,MATCH(ALO_SvB!$B$8,Alo_Staat,0)+MATCH(STRG!$L$1,Alo_BM,0))),"X",INDEX(Alo_WB,MATCH(STRG!$G$1,Alo_Region,0)+MATCH(ALO_SvB!A22,Alo_Merkmal,0)-1,MATCH(ALO_SvB!$B$8,Alo_Staat,0)+MATCH(STRG!$L$1,Alo_BM,0)-1)-INDEX(Alo_WB,MATCH(STRG!$G$1,Alo_Region,0)+MATCH(ALO_SvB!A22,Alo_Merkmal,0)-1,MATCH(ALO_SvB!$B$8,Alo_Staat,0)+MATCH(STRG!$L$1,Alo_BM,0)))</f>
        <v>-78775</v>
      </c>
      <c r="D22" s="252">
        <f>IF(ISERROR(C22/INDEX(Alo_WB,MATCH(STRG!$G$1,Alo_Region,0)+MATCH(ALO_SvB!A22,Alo_Merkmal,0)-1,MATCH(ALO_SvB!$B$8,Alo_Staat,0)+MATCH(STRG!$L$1,Alo_BM,0))*100),"X",C22/INDEX(Alo_WB,MATCH(STRG!$G$1,Alo_Region,0)+MATCH(ALO_SvB!A22,Alo_Merkmal,0)-1,MATCH(ALO_SvB!$B$8,Alo_Staat,0)+MATCH(STRG!$L$1,Alo_BM,0))*100)</f>
        <v>-6.967280536190942</v>
      </c>
      <c r="E22" s="3">
        <f>INDEX(Alo_WB,MATCH(STRG!$G$1,Alo_Region,0)+MATCH(ALO_SvB!$A22,Alo_Merkmal,0)-1,MATCH(ALO_SvB!$E$9,Alo_Staat,0)+MATCH(STRG!$L$1,Alo_BM,0)-1)</f>
        <v>19062</v>
      </c>
      <c r="F22" s="246">
        <f t="shared" si="0"/>
        <v>1.8122062960431309</v>
      </c>
      <c r="G22" s="3">
        <f>IF(ISERROR(INDEX(Alo_WB,MATCH(STRG!$G$1,Alo_Region,0)+MATCH(ALO_SvB!A22,Alo_Merkmal,0)-1,MATCH(ALO_SvB!$E$9,Alo_Staat,0)+MATCH(STRG!$L$1,Alo_BM,0)-1)-INDEX(Alo_WB,MATCH(STRG!$G$1,Alo_Region,0)+MATCH(ALO_SvB!A22,Alo_Merkmal,0)-1,MATCH(ALO_SvB!$E$9,Alo_Staat,0)+MATCH(STRG!$L$1,Alo_BM,0))),"X",INDEX(Alo_WB,MATCH(STRG!$G$1,Alo_Region,0)+MATCH(ALO_SvB!A22,Alo_Merkmal,0)-1,MATCH(ALO_SvB!$E$9,Alo_Staat,0)+MATCH(STRG!$L$1,Alo_BM,0)-1)-INDEX(Alo_WB,MATCH(STRG!$G$1,Alo_Region,0)+MATCH(ALO_SvB!A22,Alo_Merkmal,0)-1,MATCH(ALO_SvB!$E$9,Alo_Staat,0)+MATCH(STRG!$L$1,Alo_BM,0)))</f>
        <v>-1846</v>
      </c>
      <c r="H22" s="275">
        <f>IF(ISERROR(G22/INDEX(Alo_WB,MATCH(STRG!$G$1,Alo_Region,0)+MATCH(ALO_SvB!A22,Alo_Merkmal,0)-1,MATCH(ALO_SvB!$E$9,Alo_Staat,0)+MATCH(STRG!$L$1,Alo_BM,0))*100),"X",G22/INDEX(Alo_WB,MATCH(STRG!$G$1,Alo_Region,0)+MATCH(ALO_SvB!A22,Alo_Merkmal,0)-1,MATCH(ALO_SvB!$E$9,Alo_Staat,0)+MATCH(STRG!$L$1,Alo_BM,0))*100)</f>
        <v>-8.8291563038071548</v>
      </c>
      <c r="I22" s="3">
        <f>INDEX(Alo_WB,MATCH(STRG!$G$1,Alo_Region,0)+MATCH(ALO_SvB!$A22,Alo_Merkmal,0)-1,MATCH(ALO_SvB!$I$9,Alo_Staat,0)+MATCH(STRG!$L$1,Alo_BM,0)-1)</f>
        <v>1349</v>
      </c>
      <c r="J22" s="246">
        <f t="shared" si="1"/>
        <v>0.12824815304596493</v>
      </c>
      <c r="K22" s="3">
        <f>IF(ISERROR(INDEX(Alo_WB,MATCH(STRG!$G$1,Alo_Region,0)+MATCH(ALO_SvB!A22,Alo_Merkmal,0)-1,MATCH(ALO_SvB!$I$9,Alo_Staat,0)+MATCH(STRG!$L$1,Alo_BM,0)-1)-INDEX(Alo_WB,MATCH(STRG!$G$1,Alo_Region,0)+MATCH(ALO_SvB!A22,Alo_Merkmal,0)-1,MATCH(ALO_SvB!$I$9,Alo_Staat,0)+MATCH(STRG!$L$1,Alo_BM,0))),"X",INDEX(Alo_WB,MATCH(STRG!$G$1,Alo_Region,0)+MATCH(ALO_SvB!A22,Alo_Merkmal,0)-1,MATCH(ALO_SvB!$I$9,Alo_Staat,0)+MATCH(STRG!$L$1,Alo_BM,0)-1)-INDEX(Alo_WB,MATCH(STRG!$G$1,Alo_Region,0)+MATCH(ALO_SvB!A22,Alo_Merkmal,0)-1,MATCH(ALO_SvB!$I$9,Alo_Staat,0)+MATCH(STRG!$L$1,Alo_BM,0)))</f>
        <v>6</v>
      </c>
      <c r="L22" s="275">
        <f>IF(ISERROR(K22/INDEX(Alo_WB,MATCH(STRG!$G$1,Alo_Region,0)+MATCH(ALO_SvB!A22,Alo_Merkmal,0)-1,MATCH(ALO_SvB!$I$9,Alo_Staat,0)+MATCH(STRG!$L$1,Alo_BM,0))*100),"X",K22/INDEX(Alo_WB,MATCH(STRG!$G$1,Alo_Region,0)+MATCH(ALO_SvB!A22,Alo_Merkmal,0)-1,MATCH(ALO_SvB!$I$9,Alo_Staat,0)+MATCH(STRG!$L$1,Alo_BM,0))*100)</f>
        <v>0.44676098287416233</v>
      </c>
      <c r="M22" s="254">
        <f>INDEX(SvB_A_WB,MATCH(STRG!$I$1,SvB_A_Region,0)+MATCH("1 Helfer",SvB_A_AN,0)-1,MATCH("Gesamt",SvB_A_Staat,0)+MATCH(ALO_SvB!M10,SvB_A_BM,0)-1)</f>
        <v>5041623</v>
      </c>
      <c r="N22" s="3">
        <f>INDEX(SvB_A_WB,MATCH(STRG!$I$1,SvB_A_Region,0)+MATCH("1 Helfer",SvB_A_AN,0)-1,MATCH("Gesamt",SvB_A_Staat,0)+MATCH("Abw. abs. VJM",SvB_A_BM,0)-1)</f>
        <v>188652</v>
      </c>
      <c r="O22" s="274">
        <f>INDEX(SvB_A_WB,MATCH(STRG!$I$1,SvB_A_Region,0)+MATCH("1 Helfer",SvB_A_AN,0)-1,MATCH("Gesamt",SvB_A_Staat,0)+MATCH("Abw. rel. VJM",SvB_A_BM,0)-1)</f>
        <v>3.8873506559000002</v>
      </c>
      <c r="P22" s="254">
        <f>INDEX(SvB_A_WB,MATCH(STRG!$I$1,SvB_A_Region,0)+MATCH("1 Helfer",SvB_A_AN,0)-1,MATCH("152 Polen",SvB_A_Staat,0)+MATCH(ALO_SvB!P10,SvB_A_BM,0)-1)</f>
        <v>190293</v>
      </c>
      <c r="Q22" s="246">
        <f>IF(ISERROR(P22/M22*100),"X",P22/M22*100)</f>
        <v>3.7744393025817278</v>
      </c>
      <c r="R22" s="282">
        <f>INDEX(SvB_A_WB,MATCH(STRG!$I$1,SvB_A_Region,0)+MATCH("1 Helfer",SvB_A_AN,0)-1,MATCH("152 Polen",SvB_A_Staat,0)+MATCH("Abw. abs. VJM",SvB_A_BM,0)-1)</f>
        <v>10905</v>
      </c>
      <c r="S22" s="274">
        <f>INDEX(SvB_A_WB,MATCH(STRG!$I$1,SvB_A_Region,0)+MATCH("1 Helfer",SvB_A_AN,0)-1,MATCH("152 Polen",SvB_A_Staat,0)+MATCH("Abw. rel. VJM",SvB_A_BM,0)-1)</f>
        <v>6.0790019399000004</v>
      </c>
      <c r="T22" s="254">
        <f>INDEX(SvB_A_WB,MATCH(STRG!$I$1,SvB_A_Region,0)+MATCH("1 Helfer",SvB_A_AN,0)-1,MATCH("164 Tschechien",SvB_A_Staat,0)+MATCH(ALO_SvB!T10,SvB_A_BM,0)-1)</f>
        <v>19181</v>
      </c>
      <c r="U22" s="246">
        <f>IF(ISERROR(T22/M22*100),"X",T22/M22*100)</f>
        <v>0.3804528819390105</v>
      </c>
      <c r="V22" s="282">
        <f>INDEX(SvB_A_WB,MATCH(STRG!$I$1,SvB_A_Region,0)+MATCH("1 Helfer",SvB_A_AN,0)-1,MATCH("164 Tschechien",SvB_A_Staat,0)+MATCH("Abw. abs. VJM",SvB_A_BM,0)-1)</f>
        <v>2650</v>
      </c>
      <c r="W22" s="274">
        <f>INDEX(SvB_A_WB,MATCH(STRG!$I$1,SvB_A_Region,0)+MATCH("1 Helfer",SvB_A_AN,0)-1,MATCH("164 Tschechien",SvB_A_Staat,0)+MATCH("Abw. rel. VJM",SvB_A_BM,0)-1)</f>
        <v>16.0304881737</v>
      </c>
    </row>
    <row r="23" spans="1:23" ht="15" customHeight="1">
      <c r="A23" s="249" t="s">
        <v>7</v>
      </c>
      <c r="B23" s="254">
        <f>INDEX(Alo_WB,MATCH(STRG!$G$1,Alo_Region,0)+MATCH(ALO_SvB!$A23,Alo_Merkmal,0)-1,MATCH(ALO_SvB!$B$8,Alo_Staat,0)+MATCH(STRG!$L$1,Alo_BM,0)-1)</f>
        <v>825500</v>
      </c>
      <c r="C23" s="245">
        <f>IF(ISERROR(INDEX(Alo_WB,MATCH(STRG!$G$1,Alo_Region,0)+MATCH(ALO_SvB!A23,Alo_Merkmal,0)-1,MATCH(ALO_SvB!$B$8,Alo_Staat,0)+MATCH(STRG!$L$1,Alo_BM,0)-1)-INDEX(Alo_WB,MATCH(STRG!$G$1,Alo_Region,0)+MATCH(ALO_SvB!A23,Alo_Merkmal,0)-1,MATCH(ALO_SvB!$B$8,Alo_Staat,0)+MATCH(STRG!$L$1,Alo_BM,0))),"X",INDEX(Alo_WB,MATCH(STRG!$G$1,Alo_Region,0)+MATCH(ALO_SvB!A23,Alo_Merkmal,0)-1,MATCH(ALO_SvB!$B$8,Alo_Staat,0)+MATCH(STRG!$L$1,Alo_BM,0)-1)-INDEX(Alo_WB,MATCH(STRG!$G$1,Alo_Region,0)+MATCH(ALO_SvB!A23,Alo_Merkmal,0)-1,MATCH(ALO_SvB!$B$8,Alo_Staat,0)+MATCH(STRG!$L$1,Alo_BM,0)))</f>
        <v>-86722</v>
      </c>
      <c r="D23" s="252">
        <f>IF(ISERROR(C23/INDEX(Alo_WB,MATCH(STRG!$G$1,Alo_Region,0)+MATCH(ALO_SvB!A23,Alo_Merkmal,0)-1,MATCH(ALO_SvB!$B$8,Alo_Staat,0)+MATCH(STRG!$L$1,Alo_BM,0))*100),"X",C23/INDEX(Alo_WB,MATCH(STRG!$G$1,Alo_Region,0)+MATCH(ALO_SvB!A23,Alo_Merkmal,0)-1,MATCH(ALO_SvB!$B$8,Alo_Staat,0)+MATCH(STRG!$L$1,Alo_BM,0))*100)</f>
        <v>-9.5066771027228025</v>
      </c>
      <c r="E23" s="3">
        <f>INDEX(Alo_WB,MATCH(STRG!$G$1,Alo_Region,0)+MATCH(ALO_SvB!$A23,Alo_Merkmal,0)-1,MATCH(ALO_SvB!$E$9,Alo_Staat,0)+MATCH(STRG!$L$1,Alo_BM,0)-1)</f>
        <v>8668</v>
      </c>
      <c r="F23" s="246">
        <f t="shared" si="0"/>
        <v>1.0500302846759539</v>
      </c>
      <c r="G23" s="3">
        <f>IF(ISERROR(INDEX(Alo_WB,MATCH(STRG!$G$1,Alo_Region,0)+MATCH(ALO_SvB!A23,Alo_Merkmal,0)-1,MATCH(ALO_SvB!$E$9,Alo_Staat,0)+MATCH(STRG!$L$1,Alo_BM,0)-1)-INDEX(Alo_WB,MATCH(STRG!$G$1,Alo_Region,0)+MATCH(ALO_SvB!A23,Alo_Merkmal,0)-1,MATCH(ALO_SvB!$E$9,Alo_Staat,0)+MATCH(STRG!$L$1,Alo_BM,0))),"X",INDEX(Alo_WB,MATCH(STRG!$G$1,Alo_Region,0)+MATCH(ALO_SvB!A23,Alo_Merkmal,0)-1,MATCH(ALO_SvB!$E$9,Alo_Staat,0)+MATCH(STRG!$L$1,Alo_BM,0)-1)-INDEX(Alo_WB,MATCH(STRG!$G$1,Alo_Region,0)+MATCH(ALO_SvB!A23,Alo_Merkmal,0)-1,MATCH(ALO_SvB!$E$9,Alo_Staat,0)+MATCH(STRG!$L$1,Alo_BM,0)))</f>
        <v>-806</v>
      </c>
      <c r="H23" s="275">
        <f>IF(ISERROR(G23/INDEX(Alo_WB,MATCH(STRG!$G$1,Alo_Region,0)+MATCH(ALO_SvB!A23,Alo_Merkmal,0)-1,MATCH(ALO_SvB!$E$9,Alo_Staat,0)+MATCH(STRG!$L$1,Alo_BM,0))*100),"X",G23/INDEX(Alo_WB,MATCH(STRG!$G$1,Alo_Region,0)+MATCH(ALO_SvB!A23,Alo_Merkmal,0)-1,MATCH(ALO_SvB!$E$9,Alo_Staat,0)+MATCH(STRG!$L$1,Alo_BM,0))*100)</f>
        <v>-8.5074941946379568</v>
      </c>
      <c r="I23" s="3">
        <f>INDEX(Alo_WB,MATCH(STRG!$G$1,Alo_Region,0)+MATCH(ALO_SvB!$A23,Alo_Merkmal,0)-1,MATCH(ALO_SvB!$I$9,Alo_Staat,0)+MATCH(STRG!$L$1,Alo_BM,0)-1)</f>
        <v>674</v>
      </c>
      <c r="J23" s="246">
        <f t="shared" si="1"/>
        <v>8.1647486371895825E-2</v>
      </c>
      <c r="K23" s="3">
        <f>IF(ISERROR(INDEX(Alo_WB,MATCH(STRG!$G$1,Alo_Region,0)+MATCH(ALO_SvB!A23,Alo_Merkmal,0)-1,MATCH(ALO_SvB!$I$9,Alo_Staat,0)+MATCH(STRG!$L$1,Alo_BM,0)-1)-INDEX(Alo_WB,MATCH(STRG!$G$1,Alo_Region,0)+MATCH(ALO_SvB!A23,Alo_Merkmal,0)-1,MATCH(ALO_SvB!$I$9,Alo_Staat,0)+MATCH(STRG!$L$1,Alo_BM,0))),"X",INDEX(Alo_WB,MATCH(STRG!$G$1,Alo_Region,0)+MATCH(ALO_SvB!A23,Alo_Merkmal,0)-1,MATCH(ALO_SvB!$I$9,Alo_Staat,0)+MATCH(STRG!$L$1,Alo_BM,0)-1)-INDEX(Alo_WB,MATCH(STRG!$G$1,Alo_Region,0)+MATCH(ALO_SvB!A23,Alo_Merkmal,0)-1,MATCH(ALO_SvB!$I$9,Alo_Staat,0)+MATCH(STRG!$L$1,Alo_BM,0)))</f>
        <v>-62</v>
      </c>
      <c r="L23" s="275">
        <f>IF(ISERROR(K23/INDEX(Alo_WB,MATCH(STRG!$G$1,Alo_Region,0)+MATCH(ALO_SvB!A23,Alo_Merkmal,0)-1,MATCH(ALO_SvB!$I$9,Alo_Staat,0)+MATCH(STRG!$L$1,Alo_BM,0))*100),"X",K23/INDEX(Alo_WB,MATCH(STRG!$G$1,Alo_Region,0)+MATCH(ALO_SvB!A23,Alo_Merkmal,0)-1,MATCH(ALO_SvB!$I$9,Alo_Staat,0)+MATCH(STRG!$L$1,Alo_BM,0))*100)</f>
        <v>-8.4239130434782616</v>
      </c>
      <c r="M23" s="254">
        <f>INDEX(SvB_A_WB,MATCH(STRG!$I$1,SvB_A_Region,0)+MATCH("2 Fachkraft",SvB_A_AN,0)-1,MATCH("Gesamt",SvB_A_Staat,0)+MATCH(ALO_SvB!M10,SvB_A_BM,0)-1)</f>
        <v>19022667</v>
      </c>
      <c r="N23" s="3">
        <f>INDEX(SvB_A_WB,MATCH(STRG!$I$1,SvB_A_Region,0)+MATCH("2 Fachkraft",SvB_A_AN,0)-1,MATCH("Gesamt",SvB_A_Staat,0)+MATCH("Abw. abs. VJM",SvB_A_BM,0)-1)</f>
        <v>302407</v>
      </c>
      <c r="O23" s="274">
        <f>INDEX(SvB_A_WB,MATCH(STRG!$I$1,SvB_A_Region,0)+MATCH("2 Fachkraft",SvB_A_AN,0)-1,MATCH("Gesamt",SvB_A_Staat,0)+MATCH("Abw. rel. VJM",SvB_A_BM,0)-1)</f>
        <v>1.6153995724000001</v>
      </c>
      <c r="P23" s="254">
        <f>INDEX(SvB_A_WB,MATCH(STRG!$I$1,SvB_A_Region,0)+MATCH("2 Fachkraft",SvB_A_AN,0)-1,MATCH("152 Polen",SvB_A_Staat,0)+MATCH(ALO_SvB!P10,SvB_A_BM,0)-1)</f>
        <v>179471</v>
      </c>
      <c r="Q23" s="246">
        <f t="shared" si="2"/>
        <v>0.94345866433975856</v>
      </c>
      <c r="R23" s="282">
        <f>INDEX(SvB_A_WB,MATCH(STRG!$I$1,SvB_A_Region,0)+MATCH("2 Fachkraft",SvB_A_AN,0)-1,MATCH("152 Polen",SvB_A_Staat,0)+MATCH("Abw. abs. VJM",SvB_A_BM,0)-1)</f>
        <v>19683</v>
      </c>
      <c r="S23" s="274">
        <f>INDEX(SvB_A_WB,MATCH(STRG!$I$1,SvB_A_Region,0)+MATCH("2 Fachkraft",SvB_A_AN,0)-1,MATCH("152 Polen",SvB_A_Staat,0)+MATCH("Abw. rel. VJM",SvB_A_BM,0)-1)</f>
        <v>12.318196610499999</v>
      </c>
      <c r="T23" s="254">
        <f>INDEX(SvB_A_WB,MATCH(STRG!$I$1,SvB_A_Region,0)+MATCH("2 Fachkraft",SvB_A_AN,0)-1,MATCH("164 Tschechien",SvB_A_Staat,0)+MATCH(ALO_SvB!T10,SvB_A_BM,0)-1)</f>
        <v>27700</v>
      </c>
      <c r="U23" s="246">
        <f>IF(ISERROR(T23/M23*100),"X",T23/M23*100)</f>
        <v>0.14561575408958166</v>
      </c>
      <c r="V23" s="282">
        <f>INDEX(SvB_A_WB,MATCH(STRG!$I$1,SvB_A_Region,0)+MATCH("2 Fachkraft",SvB_A_AN,0)-1,MATCH("164 Tschechien",SvB_A_Staat,0)+MATCH("Abw. abs. VJM",SvB_A_BM,0)-1)</f>
        <v>3573</v>
      </c>
      <c r="W23" s="274">
        <f>INDEX(SvB_A_WB,MATCH(STRG!$I$1,SvB_A_Region,0)+MATCH("2 Fachkraft",SvB_A_AN,0)-1,MATCH("164 Tschechien",SvB_A_Staat,0)+MATCH("Abw. rel. VJM",SvB_A_BM,0)-1)</f>
        <v>14.809134994000001</v>
      </c>
    </row>
    <row r="24" spans="1:23" ht="15" customHeight="1">
      <c r="A24" s="249" t="s">
        <v>8</v>
      </c>
      <c r="B24" s="254">
        <f>INDEX(Alo_WB,MATCH(STRG!$G$1,Alo_Region,0)+MATCH(ALO_SvB!$A24,Alo_Merkmal,0)-1,MATCH(ALO_SvB!$B$8,Alo_Staat,0)+MATCH(STRG!$L$1,Alo_BM,0)-1)</f>
        <v>112168</v>
      </c>
      <c r="C24" s="245">
        <f>IF(ISERROR(INDEX(Alo_WB,MATCH(STRG!$G$1,Alo_Region,0)+MATCH(ALO_SvB!A24,Alo_Merkmal,0)-1,MATCH(ALO_SvB!$B$8,Alo_Staat,0)+MATCH(STRG!$L$1,Alo_BM,0)-1)-INDEX(Alo_WB,MATCH(STRG!$G$1,Alo_Region,0)+MATCH(ALO_SvB!A24,Alo_Merkmal,0)-1,MATCH(ALO_SvB!$B$8,Alo_Staat,0)+MATCH(STRG!$L$1,Alo_BM,0))),"X",INDEX(Alo_WB,MATCH(STRG!$G$1,Alo_Region,0)+MATCH(ALO_SvB!A24,Alo_Merkmal,0)-1,MATCH(ALO_SvB!$B$8,Alo_Staat,0)+MATCH(STRG!$L$1,Alo_BM,0)-1)-INDEX(Alo_WB,MATCH(STRG!$G$1,Alo_Region,0)+MATCH(ALO_SvB!A24,Alo_Merkmal,0)-1,MATCH(ALO_SvB!$B$8,Alo_Staat,0)+MATCH(STRG!$L$1,Alo_BM,0)))</f>
        <v>-8415</v>
      </c>
      <c r="D24" s="252">
        <f>IF(ISERROR(C24/INDEX(Alo_WB,MATCH(STRG!$G$1,Alo_Region,0)+MATCH(ALO_SvB!A24,Alo_Merkmal,0)-1,MATCH(ALO_SvB!$B$8,Alo_Staat,0)+MATCH(STRG!$L$1,Alo_BM,0))*100),"X",C24/INDEX(Alo_WB,MATCH(STRG!$G$1,Alo_Region,0)+MATCH(ALO_SvB!A24,Alo_Merkmal,0)-1,MATCH(ALO_SvB!$B$8,Alo_Staat,0)+MATCH(STRG!$L$1,Alo_BM,0))*100)</f>
        <v>-6.9785956561040949</v>
      </c>
      <c r="E24" s="3">
        <f>INDEX(Alo_WB,MATCH(STRG!$G$1,Alo_Region,0)+MATCH(ALO_SvB!$A24,Alo_Merkmal,0)-1,MATCH(ALO_SvB!$E$9,Alo_Staat,0)+MATCH(STRG!$L$1,Alo_BM,0)-1)</f>
        <v>761</v>
      </c>
      <c r="F24" s="246">
        <f t="shared" si="0"/>
        <v>0.67844661579059984</v>
      </c>
      <c r="G24" s="3">
        <f>IF(ISERROR(INDEX(Alo_WB,MATCH(STRG!$G$1,Alo_Region,0)+MATCH(ALO_SvB!A24,Alo_Merkmal,0)-1,MATCH(ALO_SvB!$E$9,Alo_Staat,0)+MATCH(STRG!$L$1,Alo_BM,0)-1)-INDEX(Alo_WB,MATCH(STRG!$G$1,Alo_Region,0)+MATCH(ALO_SvB!A24,Alo_Merkmal,0)-1,MATCH(ALO_SvB!$E$9,Alo_Staat,0)+MATCH(STRG!$L$1,Alo_BM,0))),"X",INDEX(Alo_WB,MATCH(STRG!$G$1,Alo_Region,0)+MATCH(ALO_SvB!A24,Alo_Merkmal,0)-1,MATCH(ALO_SvB!$E$9,Alo_Staat,0)+MATCH(STRG!$L$1,Alo_BM,0)-1)-INDEX(Alo_WB,MATCH(STRG!$G$1,Alo_Region,0)+MATCH(ALO_SvB!A24,Alo_Merkmal,0)-1,MATCH(ALO_SvB!$E$9,Alo_Staat,0)+MATCH(STRG!$L$1,Alo_BM,0)))</f>
        <v>-22</v>
      </c>
      <c r="H24" s="275">
        <f>IF(ISERROR(G24/INDEX(Alo_WB,MATCH(STRG!$G$1,Alo_Region,0)+MATCH(ALO_SvB!A24,Alo_Merkmal,0)-1,MATCH(ALO_SvB!$E$9,Alo_Staat,0)+MATCH(STRG!$L$1,Alo_BM,0))*100),"X",G24/INDEX(Alo_WB,MATCH(STRG!$G$1,Alo_Region,0)+MATCH(ALO_SvB!A24,Alo_Merkmal,0)-1,MATCH(ALO_SvB!$E$9,Alo_Staat,0)+MATCH(STRG!$L$1,Alo_BM,0))*100)</f>
        <v>-2.8097062579821199</v>
      </c>
      <c r="I24" s="3">
        <f>INDEX(Alo_WB,MATCH(STRG!$G$1,Alo_Region,0)+MATCH(ALO_SvB!$A24,Alo_Merkmal,0)-1,MATCH(ALO_SvB!$I$9,Alo_Staat,0)+MATCH(STRG!$L$1,Alo_BM,0)-1)</f>
        <v>83</v>
      </c>
      <c r="J24" s="246">
        <f t="shared" si="1"/>
        <v>7.3996148634191572E-2</v>
      </c>
      <c r="K24" s="3">
        <f>IF(ISERROR(INDEX(Alo_WB,MATCH(STRG!$G$1,Alo_Region,0)+MATCH(ALO_SvB!A24,Alo_Merkmal,0)-1,MATCH(ALO_SvB!$I$9,Alo_Staat,0)+MATCH(STRG!$L$1,Alo_BM,0)-1)-INDEX(Alo_WB,MATCH(STRG!$G$1,Alo_Region,0)+MATCH(ALO_SvB!A24,Alo_Merkmal,0)-1,MATCH(ALO_SvB!$I$9,Alo_Staat,0)+MATCH(STRG!$L$1,Alo_BM,0))),"X",INDEX(Alo_WB,MATCH(STRG!$G$1,Alo_Region,0)+MATCH(ALO_SvB!A24,Alo_Merkmal,0)-1,MATCH(ALO_SvB!$I$9,Alo_Staat,0)+MATCH(STRG!$L$1,Alo_BM,0)-1)-INDEX(Alo_WB,MATCH(STRG!$G$1,Alo_Region,0)+MATCH(ALO_SvB!A24,Alo_Merkmal,0)-1,MATCH(ALO_SvB!$I$9,Alo_Staat,0)+MATCH(STRG!$L$1,Alo_BM,0)))</f>
        <v>-11</v>
      </c>
      <c r="L24" s="275">
        <f>IF(ISERROR(K24/INDEX(Alo_WB,MATCH(STRG!$G$1,Alo_Region,0)+MATCH(ALO_SvB!A24,Alo_Merkmal,0)-1,MATCH(ALO_SvB!$I$9,Alo_Staat,0)+MATCH(STRG!$L$1,Alo_BM,0))*100),"X",K24/INDEX(Alo_WB,MATCH(STRG!$G$1,Alo_Region,0)+MATCH(ALO_SvB!A24,Alo_Merkmal,0)-1,MATCH(ALO_SvB!$I$9,Alo_Staat,0)+MATCH(STRG!$L$1,Alo_BM,0))*100)</f>
        <v>-11.702127659574469</v>
      </c>
      <c r="M24" s="254">
        <f>INDEX(SvB_A_WB,MATCH(STRG!$I$1,SvB_A_Region,0)+MATCH("3 Spezialist",SvB_A_AN,0)-1,MATCH("Gesamt",SvB_A_Staat,0)+MATCH(ALO_SvB!M10,SvB_A_BM,0)-1)</f>
        <v>4168417</v>
      </c>
      <c r="N24" s="3">
        <f>INDEX(SvB_A_WB,MATCH(STRG!$I$1,SvB_A_Region,0)+MATCH("3 Spezialist",SvB_A_AN,0)-1,MATCH("Gesamt",SvB_A_Staat,0)+MATCH("Abw. abs. VJM",SvB_A_BM,0)-1)</f>
        <v>94284</v>
      </c>
      <c r="O24" s="274">
        <f>INDEX(SvB_A_WB,MATCH(STRG!$I$1,SvB_A_Region,0)+MATCH("3 Spezialist",SvB_A_AN,0)-1,MATCH("Gesamt",SvB_A_Staat,0)+MATCH("Abw. rel. VJM",SvB_A_BM,0)-1)</f>
        <v>2.3142101644999999</v>
      </c>
      <c r="P24" s="254">
        <f>INDEX(SvB_A_WB,MATCH(STRG!$I$1,SvB_A_Region,0)+MATCH("3 Spezialist",SvB_A_AN,0)-1,MATCH("152 Polen",SvB_A_Staat,0)+MATCH(ALO_SvB!P10,SvB_A_BM,0)-1)</f>
        <v>14736</v>
      </c>
      <c r="Q24" s="246">
        <f t="shared" si="2"/>
        <v>0.35351549521077186</v>
      </c>
      <c r="R24" s="282">
        <f>INDEX(SvB_A_WB,MATCH(STRG!$I$1,SvB_A_Region,0)+MATCH("3 Spezialist",SvB_A_AN,0)-1,MATCH("152 Polen",SvB_A_Staat,0)+MATCH("Abw. abs. VJM",SvB_A_BM,0)-1)</f>
        <v>1516</v>
      </c>
      <c r="S24" s="274">
        <f>INDEX(SvB_A_WB,MATCH(STRG!$I$1,SvB_A_Region,0)+MATCH("3 Spezialist",SvB_A_AN,0)-1,MATCH("152 Polen",SvB_A_Staat,0)+MATCH("Abw. rel. VJM",SvB_A_BM,0)-1)</f>
        <v>11.467473525000001</v>
      </c>
      <c r="T24" s="254">
        <f>INDEX(SvB_A_WB,MATCH(STRG!$I$1,SvB_A_Region,0)+MATCH("3 Spezialist",SvB_A_AN,0)-1,MATCH("164 Tschechien",SvB_A_Staat,0)+MATCH(ALO_SvB!T10,SvB_A_BM,0)-1)</f>
        <v>2866</v>
      </c>
      <c r="U24" s="246">
        <f>IF(ISERROR(T24/M24*100),"X",T24/M24*100)</f>
        <v>6.8755117350303485E-2</v>
      </c>
      <c r="V24" s="282">
        <f>INDEX(SvB_A_WB,MATCH(STRG!$I$1,SvB_A_Region,0)+MATCH("3 Spezialist",SvB_A_AN,0)-1,MATCH("164 Tschechien",SvB_A_Staat,0)+MATCH("Abw. abs. VJM",SvB_A_BM,0)-1)</f>
        <v>294</v>
      </c>
      <c r="W24" s="274">
        <f>INDEX(SvB_A_WB,MATCH(STRG!$I$1,SvB_A_Region,0)+MATCH("3 Spezialist",SvB_A_AN,0)-1,MATCH("164 Tschechien",SvB_A_Staat,0)+MATCH("Abw. rel. VJM",SvB_A_BM,0)-1)</f>
        <v>11.4307931571</v>
      </c>
    </row>
    <row r="25" spans="1:23" ht="15" customHeight="1">
      <c r="A25" s="249" t="s">
        <v>9</v>
      </c>
      <c r="B25" s="254">
        <f>INDEX(Alo_WB,MATCH(STRG!$G$1,Alo_Region,0)+MATCH(ALO_SvB!$A25,Alo_Merkmal,0)-1,MATCH(ALO_SvB!$B$8,Alo_Staat,0)+MATCH(STRG!$L$1,Alo_BM,0)-1)</f>
        <v>140338</v>
      </c>
      <c r="C25" s="245">
        <f>IF(ISERROR(INDEX(Alo_WB,MATCH(STRG!$G$1,Alo_Region,0)+MATCH(ALO_SvB!A25,Alo_Merkmal,0)-1,MATCH(ALO_SvB!$B$8,Alo_Staat,0)+MATCH(STRG!$L$1,Alo_BM,0)-1)-INDEX(Alo_WB,MATCH(STRG!$G$1,Alo_Region,0)+MATCH(ALO_SvB!A25,Alo_Merkmal,0)-1,MATCH(ALO_SvB!$B$8,Alo_Staat,0)+MATCH(STRG!$L$1,Alo_BM,0))),"X",INDEX(Alo_WB,MATCH(STRG!$G$1,Alo_Region,0)+MATCH(ALO_SvB!A25,Alo_Merkmal,0)-1,MATCH(ALO_SvB!$B$8,Alo_Staat,0)+MATCH(STRG!$L$1,Alo_BM,0)-1)-INDEX(Alo_WB,MATCH(STRG!$G$1,Alo_Region,0)+MATCH(ALO_SvB!A25,Alo_Merkmal,0)-1,MATCH(ALO_SvB!$B$8,Alo_Staat,0)+MATCH(STRG!$L$1,Alo_BM,0)))</f>
        <v>-6813</v>
      </c>
      <c r="D25" s="252">
        <f>IF(ISERROR(C25/INDEX(Alo_WB,MATCH(STRG!$G$1,Alo_Region,0)+MATCH(ALO_SvB!A25,Alo_Merkmal,0)-1,MATCH(ALO_SvB!$B$8,Alo_Staat,0)+MATCH(STRG!$L$1,Alo_BM,0))*100),"X",C25/INDEX(Alo_WB,MATCH(STRG!$G$1,Alo_Region,0)+MATCH(ALO_SvB!A25,Alo_Merkmal,0)-1,MATCH(ALO_SvB!$B$8,Alo_Staat,0)+MATCH(STRG!$L$1,Alo_BM,0))*100)</f>
        <v>-4.6299379548898747</v>
      </c>
      <c r="E25" s="3">
        <f>INDEX(Alo_WB,MATCH(STRG!$G$1,Alo_Region,0)+MATCH(ALO_SvB!$A25,Alo_Merkmal,0)-1,MATCH(ALO_SvB!$E$9,Alo_Staat,0)+MATCH(STRG!$L$1,Alo_BM,0)-1)</f>
        <v>899</v>
      </c>
      <c r="F25" s="246">
        <f t="shared" si="0"/>
        <v>0.64059627470820446</v>
      </c>
      <c r="G25" s="3">
        <f>IF(ISERROR(INDEX(Alo_WB,MATCH(STRG!$G$1,Alo_Region,0)+MATCH(ALO_SvB!A25,Alo_Merkmal,0)-1,MATCH(ALO_SvB!$E$9,Alo_Staat,0)+MATCH(STRG!$L$1,Alo_BM,0)-1)-INDEX(Alo_WB,MATCH(STRG!$G$1,Alo_Region,0)+MATCH(ALO_SvB!A25,Alo_Merkmal,0)-1,MATCH(ALO_SvB!$E$9,Alo_Staat,0)+MATCH(STRG!$L$1,Alo_BM,0))),"X",INDEX(Alo_WB,MATCH(STRG!$G$1,Alo_Region,0)+MATCH(ALO_SvB!A25,Alo_Merkmal,0)-1,MATCH(ALO_SvB!$E$9,Alo_Staat,0)+MATCH(STRG!$L$1,Alo_BM,0)-1)-INDEX(Alo_WB,MATCH(STRG!$G$1,Alo_Region,0)+MATCH(ALO_SvB!A25,Alo_Merkmal,0)-1,MATCH(ALO_SvB!$E$9,Alo_Staat,0)+MATCH(STRG!$L$1,Alo_BM,0)))</f>
        <v>-109</v>
      </c>
      <c r="H25" s="275">
        <f>IF(ISERROR(G25/INDEX(Alo_WB,MATCH(STRG!$G$1,Alo_Region,0)+MATCH(ALO_SvB!A25,Alo_Merkmal,0)-1,MATCH(ALO_SvB!$E$9,Alo_Staat,0)+MATCH(STRG!$L$1,Alo_BM,0))*100),"X",G25/INDEX(Alo_WB,MATCH(STRG!$G$1,Alo_Region,0)+MATCH(ALO_SvB!A25,Alo_Merkmal,0)-1,MATCH(ALO_SvB!$E$9,Alo_Staat,0)+MATCH(STRG!$L$1,Alo_BM,0))*100)</f>
        <v>-10.813492063492063</v>
      </c>
      <c r="I25" s="3">
        <f>INDEX(Alo_WB,MATCH(STRG!$G$1,Alo_Region,0)+MATCH(ALO_SvB!$A25,Alo_Merkmal,0)-1,MATCH(ALO_SvB!$I$9,Alo_Staat,0)+MATCH(STRG!$L$1,Alo_BM,0)-1)</f>
        <v>118</v>
      </c>
      <c r="J25" s="246">
        <f t="shared" si="1"/>
        <v>8.4082714589063551E-2</v>
      </c>
      <c r="K25" s="3">
        <f>IF(ISERROR(INDEX(Alo_WB,MATCH(STRG!$G$1,Alo_Region,0)+MATCH(ALO_SvB!A25,Alo_Merkmal,0)-1,MATCH(ALO_SvB!$I$9,Alo_Staat,0)+MATCH(STRG!$L$1,Alo_BM,0)-1)-INDEX(Alo_WB,MATCH(STRG!$G$1,Alo_Region,0)+MATCH(ALO_SvB!A25,Alo_Merkmal,0)-1,MATCH(ALO_SvB!$I$9,Alo_Staat,0)+MATCH(STRG!$L$1,Alo_BM,0))),"X",INDEX(Alo_WB,MATCH(STRG!$G$1,Alo_Region,0)+MATCH(ALO_SvB!A25,Alo_Merkmal,0)-1,MATCH(ALO_SvB!$I$9,Alo_Staat,0)+MATCH(STRG!$L$1,Alo_BM,0)-1)-INDEX(Alo_WB,MATCH(STRG!$G$1,Alo_Region,0)+MATCH(ALO_SvB!A25,Alo_Merkmal,0)-1,MATCH(ALO_SvB!$I$9,Alo_Staat,0)+MATCH(STRG!$L$1,Alo_BM,0)))</f>
        <v>2</v>
      </c>
      <c r="L25" s="275">
        <f>IF(ISERROR(K25/INDEX(Alo_WB,MATCH(STRG!$G$1,Alo_Region,0)+MATCH(ALO_SvB!A25,Alo_Merkmal,0)-1,MATCH(ALO_SvB!$I$9,Alo_Staat,0)+MATCH(STRG!$L$1,Alo_BM,0))*100),"X",K25/INDEX(Alo_WB,MATCH(STRG!$G$1,Alo_Region,0)+MATCH(ALO_SvB!A25,Alo_Merkmal,0)-1,MATCH(ALO_SvB!$I$9,Alo_Staat,0)+MATCH(STRG!$L$1,Alo_BM,0))*100)</f>
        <v>1.7241379310344827</v>
      </c>
      <c r="M25" s="254">
        <f>INDEX(SvB_A_WB,MATCH(STRG!$I$1,SvB_A_Region,0)+MATCH("4 Experte",SvB_A_AN,0)-1,MATCH("Gesamt",SvB_A_Staat,0)+MATCH(ALO_SvB!M10,SvB_A_BM,0)-1)</f>
        <v>4242310</v>
      </c>
      <c r="N25" s="3">
        <f>INDEX(SvB_A_WB,MATCH(STRG!$I$1,SvB_A_Region,0)+MATCH("4 Experte",SvB_A_AN,0)-1,MATCH("Gesamt",SvB_A_Staat,0)+MATCH("Abw. abs. VJM",SvB_A_BM,0)-1)</f>
        <v>146852</v>
      </c>
      <c r="O25" s="274">
        <f>INDEX(SvB_A_WB,MATCH(STRG!$I$1,SvB_A_Region,0)+MATCH("4 Experte",SvB_A_AN,0)-1,MATCH("Gesamt",SvB_A_Staat,0)+MATCH("Abw. rel. VJM",SvB_A_BM,0)-1)</f>
        <v>3.5857283849999999</v>
      </c>
      <c r="P25" s="254">
        <f>INDEX(SvB_A_WB,MATCH(STRG!$I$1,SvB_A_Region,0)+MATCH("4 Experte",SvB_A_AN,0)-1,MATCH("152 Polen",SvB_A_Staat,0)+MATCH(ALO_SvB!P10,SvB_A_BM,0)-1)</f>
        <v>14733</v>
      </c>
      <c r="Q25" s="246">
        <f t="shared" si="2"/>
        <v>0.34728720909127342</v>
      </c>
      <c r="R25" s="282">
        <f>INDEX(SvB_A_WB,MATCH(STRG!$I$1,SvB_A_Region,0)+MATCH("4 Experte",SvB_A_AN,0)-1,MATCH("152 Polen",SvB_A_Staat,0)+MATCH("Abw. abs. VJM",SvB_A_BM,0)-1)</f>
        <v>984</v>
      </c>
      <c r="S25" s="274">
        <f>INDEX(SvB_A_WB,MATCH(STRG!$I$1,SvB_A_Region,0)+MATCH("4 Experte",SvB_A_AN,0)-1,MATCH("152 Polen",SvB_A_Staat,0)+MATCH("Abw. rel. VJM",SvB_A_BM,0)-1)</f>
        <v>7.1568841369999996</v>
      </c>
      <c r="T25" s="254">
        <f>INDEX(SvB_A_WB,MATCH(STRG!$I$1,SvB_A_Region,0)+MATCH("4 Experte",SvB_A_AN,0)-1,MATCH("164 Tschechien",SvB_A_Staat,0)+MATCH(ALO_SvB!T10,SvB_A_BM,0)-1)</f>
        <v>3939</v>
      </c>
      <c r="U25" s="246">
        <f>IF(ISERROR(T25/M25*100),"X",T25/M25*100)</f>
        <v>9.2850357470340456E-2</v>
      </c>
      <c r="V25" s="282">
        <f>INDEX(SvB_A_WB,MATCH(STRG!$I$1,SvB_A_Region,0)+MATCH("4 Experte",SvB_A_AN,0)-1,MATCH("164 Tschechien",SvB_A_Staat,0)+MATCH("Abw. abs. VJM",SvB_A_BM,0)-1)</f>
        <v>277</v>
      </c>
      <c r="W25" s="274">
        <f>INDEX(SvB_A_WB,MATCH(STRG!$I$1,SvB_A_Region,0)+MATCH("4 Experte",SvB_A_AN,0)-1,MATCH("164 Tschechien",SvB_A_Staat,0)+MATCH("Abw. rel. VJM",SvB_A_BM,0)-1)</f>
        <v>7.5641725833000004</v>
      </c>
    </row>
    <row r="26" spans="1:23" ht="15" customHeight="1">
      <c r="A26" s="250" t="s">
        <v>174</v>
      </c>
      <c r="B26" s="285">
        <f>INDEX(Alo_WB,MATCH(STRG!$G$1,Alo_Region,0)+MATCH("Ohne Angabe",Alo_Merkmal,0)-1,MATCH(ALO_SvB!$B$8,Alo_Staat,0)+MATCH(STRG!$L$1,Alo_BM,0)-1)</f>
        <v>126600</v>
      </c>
      <c r="C26" s="276">
        <f>IF(ISERROR(INDEX(Alo_WB,MATCH(STRG!$G$1,Alo_Region,0)+MATCH("Ohne Angabe",Alo_Merkmal,0)-1,MATCH(ALO_SvB!$B$8,Alo_Staat,0)+MATCH(STRG!$L$1,Alo_BM,0)-1)-INDEX(Alo_WB,MATCH(STRG!$G$1,Alo_Region,0)+MATCH("Ohne Angabe",Alo_Merkmal,0)-1,MATCH(ALO_SvB!$B$8,Alo_Staat,0)+MATCH(STRG!$L$1,Alo_BM,0))),"X",INDEX(Alo_WB,MATCH(STRG!$G$1,Alo_Region,0)+MATCH("Ohne Angabe",Alo_Merkmal,0)-1,MATCH(ALO_SvB!$B$8,Alo_Staat,0)+MATCH(STRG!$L$1,Alo_BM,0)-1)-INDEX(Alo_WB,MATCH(STRG!$G$1,Alo_Region,0)+MATCH("Ohne Angabe",Alo_Merkmal,0)-1,MATCH(ALO_SvB!$B$8,Alo_Staat,0)+MATCH(STRG!$L$1,Alo_BM,0)))</f>
        <v>-11712</v>
      </c>
      <c r="D26" s="277">
        <f>IF(ISERROR(C26/INDEX(Alo_WB,MATCH(STRG!$G$1,Alo_Region,0)+MATCH("Ohne Angabe",Alo_Merkmal,0)-1,MATCH(ALO_SvB!$B$8,Alo_Staat,0)+MATCH(STRG!$L$1,Alo_BM,0))*100),"X",C26/INDEX(Alo_WB,MATCH(STRG!$G$1,Alo_Region,0)+MATCH("Ohne Angabe",Alo_Merkmal,0)-1,MATCH(ALO_SvB!$B$8,Alo_Staat,0)+MATCH(STRG!$L$1,Alo_BM,0))*100)</f>
        <v>-8.4678119035224704</v>
      </c>
      <c r="E26" s="278">
        <f>INDEX(Alo_WB,MATCH(STRG!$G$1,Alo_Region,0)+MATCH("Ohne Angabe",Alo_Merkmal,0)-1,MATCH(ALO_SvB!$E$9,Alo_Staat,0)+MATCH(STRG!$L$1,Alo_BM,0)-1)</f>
        <v>1299</v>
      </c>
      <c r="F26" s="247">
        <f t="shared" si="0"/>
        <v>1.0260663507109005</v>
      </c>
      <c r="G26" s="278">
        <f>IF(ISERROR(INDEX(Alo_WB,MATCH(STRG!$G$1,Alo_Region,0)+MATCH("Ohne Angabe",Alo_Merkmal,0)-1,MATCH(ALO_SvB!$E$9,Alo_Staat,0)+MATCH(STRG!$L$1,Alo_BM,0)-1)-INDEX(Alo_WB,MATCH(STRG!$G$1,Alo_Region,0)+MATCH("Ohne Angabe",Alo_Merkmal,0)-1,MATCH(ALO_SvB!$E$9,Alo_Staat,0)+MATCH(STRG!$L$1,Alo_BM,0))),"X",INDEX(Alo_WB,MATCH(STRG!$G$1,Alo_Region,0)+MATCH("Ohne Angabe",Alo_Merkmal,0)-1,MATCH(ALO_SvB!$E$9,Alo_Staat,0)+MATCH(STRG!$L$1,Alo_BM,0)-1)-INDEX(Alo_WB,MATCH(STRG!$G$1,Alo_Region,0)+MATCH("Ohne Angabe",Alo_Merkmal,0)-1,MATCH(ALO_SvB!$E$9,Alo_Staat,0)+MATCH(STRG!$L$1,Alo_BM,0)))</f>
        <v>-277</v>
      </c>
      <c r="H26" s="279">
        <f>IF(ISERROR(G26/INDEX(Alo_WB,MATCH(STRG!$G$1,Alo_Region,0)+MATCH("Ohne Angabe",Alo_Merkmal,0)-1,MATCH(ALO_SvB!$E$9,Alo_Staat,0)+MATCH(STRG!$L$1,Alo_BM,0))*100),"X",G26/INDEX(Alo_WB,MATCH(STRG!$G$1,Alo_Region,0)+MATCH("Ohne Angabe",Alo_Merkmal,0)-1,MATCH(ALO_SvB!$E$9,Alo_Staat,0)+MATCH(STRG!$L$1,Alo_BM,0))*100)</f>
        <v>-17.576142131979697</v>
      </c>
      <c r="I26" s="278">
        <f>INDEX(Alo_WB,MATCH(STRG!$G$1,Alo_Region,0)+MATCH("Ohne Angabe",Alo_Merkmal,0)-1,MATCH(ALO_SvB!$I$9,Alo_Staat,0)+MATCH(STRG!$L$1,Alo_BM,0)-1)</f>
        <v>77</v>
      </c>
      <c r="J26" s="247">
        <f t="shared" si="1"/>
        <v>6.0821484992101112E-2</v>
      </c>
      <c r="K26" s="278">
        <f>IF(ISERROR(INDEX(Alo_WB,MATCH(STRG!$G$1,Alo_Region,0)+MATCH("Ohne Angabe",Alo_Merkmal,0)-1,MATCH(ALO_SvB!$I$9,Alo_Staat,0)+MATCH(STRG!$L$1,Alo_BM,0)-1)-INDEX(Alo_WB,MATCH(STRG!$G$1,Alo_Region,0)+MATCH("Ohne Angabe",Alo_Merkmal,0)-1,MATCH(ALO_SvB!$I$9,Alo_Staat,0)+MATCH(STRG!$L$1,Alo_BM,0))),"X",INDEX(Alo_WB,MATCH(STRG!$G$1,Alo_Region,0)+MATCH("Ohne Angabe",Alo_Merkmal,0)-1,MATCH(ALO_SvB!$I$9,Alo_Staat,0)+MATCH(STRG!$L$1,Alo_BM,0)-1)-INDEX(Alo_WB,MATCH(STRG!$G$1,Alo_Region,0)+MATCH("Ohne Angabe",Alo_Merkmal,0)-1,MATCH(ALO_SvB!$I$9,Alo_Staat,0)+MATCH(STRG!$L$1,Alo_BM,0)))</f>
        <v>-2</v>
      </c>
      <c r="L26" s="279">
        <f>IF(ISERROR(K26/INDEX(Alo_WB,MATCH(STRG!$G$1,Alo_Region,0)+MATCH("Ohne Angabe",Alo_Merkmal,0)-1,MATCH(ALO_SvB!$I$9,Alo_Staat,0)+MATCH(STRG!$L$1,Alo_BM,0))*100),"X",K26/INDEX(Alo_WB,MATCH(STRG!$G$1,Alo_Region,0)+MATCH("Ohne Angabe",Alo_Merkmal,0)-1,MATCH(ALO_SvB!$I$9,Alo_Staat,0)+MATCH(STRG!$L$1,Alo_BM,0))*100)</f>
        <v>-2.5316455696202533</v>
      </c>
      <c r="M26" s="285">
        <f>INDEX(SvB_A_WB,MATCH(STRG!$I$1,SvB_A_Region,0)+MATCH("Keine Angabe",SvB_A_AN,0)-1,MATCH("Gesamt",SvB_A_Staat,0)+MATCH(ALO_SvB!M10,SvB_A_BM,0)-1)</f>
        <v>185475</v>
      </c>
      <c r="N26" s="278">
        <f>INDEX(SvB_A_WB,MATCH(STRG!$I$1,SvB_A_Region,0)+MATCH("Keine Angabe",SvB_A_AN,0)-1,MATCH("Gesamt",SvB_A_Staat,0)+MATCH("Abw. abs. VJM",SvB_A_BM,0)-1)</f>
        <v>-1926</v>
      </c>
      <c r="O26" s="286">
        <f>INDEX(SvB_A_WB,MATCH(STRG!$I$1,SvB_A_Region,0)+MATCH("Keine Angabe",SvB_A_AN,0)-1,MATCH("Gesamt",SvB_A_Staat,0)+MATCH("Abw. rel. VJM",SvB_A_BM,0)-1)</f>
        <v>-1.0277426481</v>
      </c>
      <c r="P26" s="285">
        <f>INDEX(SvB_A_WB,MATCH(STRG!$I$1,SvB_A_Region,0)+MATCH("Keine Angabe",SvB_A_AN,0)-1,MATCH("152 Polen",SvB_A_Staat,0)+MATCH(ALO_SvB!P10,SvB_A_BM,0)-1)</f>
        <v>222</v>
      </c>
      <c r="Q26" s="247">
        <f t="shared" si="2"/>
        <v>0.1196926809543065</v>
      </c>
      <c r="R26" s="287">
        <f>INDEX(SvB_A_WB,MATCH(STRG!$I$1,SvB_A_Region,0)+MATCH("Keine Angabe",SvB_A_AN,0)-1,MATCH("152 Polen",SvB_A_Staat,0)+MATCH("Abw. abs. VJM",SvB_A_BM,0)-1)</f>
        <v>11</v>
      </c>
      <c r="S26" s="286">
        <f>INDEX(SvB_A_WB,MATCH(STRG!$I$1,SvB_A_Region,0)+MATCH("Keine Angabe",SvB_A_AN,0)-1,MATCH("152 Polen",SvB_A_Staat,0)+MATCH("Abw. rel. VJM",SvB_A_BM,0)-1)</f>
        <v>5.2132701421999998</v>
      </c>
      <c r="T26" s="285">
        <f>INDEX(SvB_A_WB,MATCH(STRG!$I$1,SvB_A_Region,0)+MATCH("Keine Angabe",SvB_A_AN,0)-1,MATCH("164 Tschechien",SvB_A_Staat,0)+MATCH(ALO_SvB!T10,SvB_A_BM,0)-1)</f>
        <v>18</v>
      </c>
      <c r="U26" s="247">
        <f>IF(ISERROR(T26/M26*100),"X",T26/M26*100)</f>
        <v>9.7048119692680953E-3</v>
      </c>
      <c r="V26" s="287">
        <f>INDEX(SvB_A_WB,MATCH(STRG!$I$1,SvB_A_Region,0)+MATCH("Keine Angabe",SvB_A_AN,0)-1,MATCH("164 Tschechien",SvB_A_Staat,0)+MATCH("Abw. abs. VJM",SvB_A_BM,0)-1)</f>
        <v>-2</v>
      </c>
      <c r="W26" s="286">
        <f>INDEX(SvB_A_WB,MATCH(STRG!$I$1,SvB_A_Region,0)+MATCH("Keine Angabe",SvB_A_AN,0)-1,MATCH("164 Tschechien",SvB_A_Staat,0)+MATCH("Abw. rel. VJM",SvB_A_BM,0)-1)</f>
        <v>-10</v>
      </c>
    </row>
    <row r="27" spans="1:23" ht="11.25" customHeight="1">
      <c r="A27" s="230" t="s">
        <v>412</v>
      </c>
      <c r="B27" s="83"/>
      <c r="C27" s="83"/>
      <c r="D27" s="83"/>
      <c r="E27" s="83"/>
      <c r="F27" s="83"/>
      <c r="G27" s="83"/>
      <c r="H27" s="83"/>
      <c r="I27" s="83"/>
      <c r="J27" s="83"/>
      <c r="K27" s="83"/>
      <c r="W27" s="85" t="s">
        <v>18</v>
      </c>
    </row>
    <row r="28" spans="1:23" ht="11.25" customHeight="1"/>
    <row r="29" spans="1:23" ht="11.25" customHeight="1">
      <c r="A29" s="404" t="s">
        <v>331</v>
      </c>
      <c r="B29" s="404"/>
      <c r="C29" s="404"/>
      <c r="D29" s="404"/>
      <c r="E29" s="404"/>
      <c r="F29" s="404"/>
      <c r="G29" s="404"/>
      <c r="H29" s="404"/>
      <c r="I29" s="404"/>
      <c r="J29" s="404"/>
      <c r="K29" s="404"/>
      <c r="L29" s="404"/>
      <c r="M29" s="404"/>
      <c r="N29" s="404"/>
      <c r="O29" s="404"/>
      <c r="P29" s="404"/>
      <c r="Q29" s="404"/>
      <c r="R29" s="404"/>
      <c r="S29" s="404"/>
      <c r="T29" s="404"/>
      <c r="U29" s="404"/>
      <c r="V29" s="404"/>
      <c r="W29" s="404"/>
    </row>
    <row r="30" spans="1:23" ht="11.25" customHeight="1">
      <c r="A30" s="404" t="s">
        <v>111</v>
      </c>
      <c r="B30" s="404"/>
      <c r="C30" s="404"/>
      <c r="D30" s="404"/>
      <c r="E30" s="404"/>
      <c r="F30" s="404"/>
      <c r="G30" s="404"/>
      <c r="H30" s="404"/>
      <c r="I30" s="404"/>
      <c r="J30" s="404"/>
      <c r="K30" s="404"/>
      <c r="L30" s="404"/>
      <c r="M30" s="404"/>
      <c r="N30" s="404"/>
      <c r="O30" s="404"/>
      <c r="P30" s="404"/>
      <c r="Q30" s="404"/>
      <c r="R30" s="404"/>
      <c r="S30" s="404"/>
      <c r="T30" s="404"/>
      <c r="U30" s="404"/>
      <c r="V30" s="404"/>
      <c r="W30" s="404"/>
    </row>
    <row r="31" spans="1:23">
      <c r="A31" s="404" t="str">
        <f>IF(COUNTIF($B$13:$C$26,"x")&gt;0,"x) Bei unvollständigen oder unplausiblen Datenlieferungen zugelassener kommunaler Träger (zkT) werden nicht alle Merkmale geschätzt. Sie werden in diesem Fall der Ausprägung ""keine/ohne Angabe"" zugeordnet."&amp;" Näheres kann den Methodischen Hinweisen "&amp;"""Schätzungen in der Statistik der Arbeitslosen und Arbeitsuchenden"""&amp;" entnommen werden."," ")</f>
        <v xml:space="preserve"> </v>
      </c>
      <c r="B31" s="404"/>
      <c r="C31" s="404"/>
      <c r="D31" s="404"/>
      <c r="E31" s="404"/>
      <c r="F31" s="404"/>
      <c r="G31" s="404"/>
      <c r="H31" s="404"/>
      <c r="I31" s="404"/>
      <c r="J31" s="404"/>
      <c r="K31" s="404"/>
      <c r="L31" s="404"/>
      <c r="M31" s="404"/>
      <c r="N31" s="404"/>
      <c r="O31" s="404"/>
      <c r="P31" s="404"/>
      <c r="Q31" s="404"/>
      <c r="R31" s="404"/>
      <c r="S31" s="404"/>
      <c r="T31" s="404"/>
      <c r="U31" s="404"/>
      <c r="V31" s="404"/>
      <c r="W31" s="404"/>
    </row>
  </sheetData>
  <mergeCells count="31">
    <mergeCell ref="K10:L10"/>
    <mergeCell ref="B7:L7"/>
    <mergeCell ref="M7:W7"/>
    <mergeCell ref="M8:O9"/>
    <mergeCell ref="P8:W8"/>
    <mergeCell ref="P9:S9"/>
    <mergeCell ref="T9:W9"/>
    <mergeCell ref="I9:L9"/>
    <mergeCell ref="U10:U11"/>
    <mergeCell ref="M10:M11"/>
    <mergeCell ref="N10:O10"/>
    <mergeCell ref="P10:P11"/>
    <mergeCell ref="Q10:Q11"/>
    <mergeCell ref="R10:S10"/>
    <mergeCell ref="T10:T11"/>
    <mergeCell ref="A31:W31"/>
    <mergeCell ref="A30:W30"/>
    <mergeCell ref="A29:W29"/>
    <mergeCell ref="A7:A12"/>
    <mergeCell ref="A3:W3"/>
    <mergeCell ref="V10:W10"/>
    <mergeCell ref="B8:D9"/>
    <mergeCell ref="C10:D10"/>
    <mergeCell ref="B10:B11"/>
    <mergeCell ref="E8:L8"/>
    <mergeCell ref="E9:H9"/>
    <mergeCell ref="E10:E11"/>
    <mergeCell ref="F10:F11"/>
    <mergeCell ref="G10:H10"/>
    <mergeCell ref="I10:I11"/>
    <mergeCell ref="J10:J11"/>
  </mergeCells>
  <printOptions horizontalCentered="1"/>
  <pageMargins left="0.31496062992125984" right="0.19685039370078741" top="0.39370078740157483" bottom="0.39370078740157483" header="0.51181102362204722" footer="0.51181102362204722"/>
  <pageSetup paperSize="9" scale="70"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0</xdr:col>
                    <xdr:colOff>28575</xdr:colOff>
                    <xdr:row>3</xdr:row>
                    <xdr:rowOff>19050</xdr:rowOff>
                  </from>
                  <to>
                    <xdr:col>0</xdr:col>
                    <xdr:colOff>1885950</xdr:colOff>
                    <xdr:row>3</xdr:row>
                    <xdr:rowOff>219075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tint="0.59999389629810485"/>
  </sheetPr>
  <dimension ref="A1:I34"/>
  <sheetViews>
    <sheetView showGridLines="0" zoomScaleNormal="100" workbookViewId="0"/>
  </sheetViews>
  <sheetFormatPr baseColWidth="10" defaultRowHeight="14.25"/>
  <cols>
    <col min="1" max="1" width="12.875" customWidth="1"/>
    <col min="7" max="7" width="11.125" customWidth="1"/>
    <col min="8" max="8" width="4.25" customWidth="1"/>
    <col min="9" max="9" width="7.125" customWidth="1"/>
  </cols>
  <sheetData>
    <row r="1" spans="1:9" ht="33.75" customHeight="1">
      <c r="A1" s="7"/>
      <c r="B1" s="7"/>
      <c r="C1" s="7"/>
      <c r="D1" s="7"/>
      <c r="E1" s="7"/>
      <c r="F1" s="7"/>
      <c r="G1" s="7"/>
      <c r="H1" s="7"/>
      <c r="I1" s="8" t="s">
        <v>17</v>
      </c>
    </row>
    <row r="3" spans="1:9">
      <c r="A3" s="408" t="s">
        <v>297</v>
      </c>
      <c r="B3" s="427"/>
      <c r="C3" s="427"/>
      <c r="D3" s="427"/>
      <c r="E3" s="427"/>
      <c r="F3" s="427"/>
      <c r="G3" s="427"/>
      <c r="H3" s="427"/>
      <c r="I3" s="427"/>
    </row>
    <row r="4" spans="1:9" ht="11.25" customHeight="1">
      <c r="A4" s="10" t="s">
        <v>156</v>
      </c>
      <c r="B4" s="1"/>
      <c r="C4" s="1"/>
      <c r="D4" s="1"/>
      <c r="E4" s="1"/>
      <c r="F4" s="1"/>
      <c r="G4" s="1"/>
      <c r="H4" s="1"/>
      <c r="I4" s="1"/>
    </row>
    <row r="5" spans="1:9" ht="11.25" customHeight="1">
      <c r="A5" s="9" t="s">
        <v>407</v>
      </c>
      <c r="B5" s="1"/>
      <c r="C5" s="1"/>
      <c r="D5" s="1"/>
      <c r="E5" s="83"/>
      <c r="F5" s="1"/>
      <c r="G5" s="1"/>
      <c r="H5" s="1"/>
      <c r="I5" s="1"/>
    </row>
    <row r="6" spans="1:9">
      <c r="A6" s="162"/>
    </row>
    <row r="28" spans="7:9">
      <c r="G28" s="165"/>
      <c r="H28" s="167" t="s">
        <v>170</v>
      </c>
      <c r="I28" s="166">
        <v>0.2</v>
      </c>
    </row>
    <row r="29" spans="7:9">
      <c r="G29" s="165">
        <v>0.3</v>
      </c>
      <c r="H29" s="167" t="s">
        <v>170</v>
      </c>
      <c r="I29" s="166">
        <v>0.5</v>
      </c>
    </row>
    <row r="30" spans="7:9">
      <c r="G30" s="165">
        <v>0.6</v>
      </c>
      <c r="H30" s="167" t="s">
        <v>170</v>
      </c>
      <c r="I30" s="166">
        <v>1.1000000000000001</v>
      </c>
    </row>
    <row r="31" spans="7:9">
      <c r="G31" s="165">
        <v>1.2</v>
      </c>
      <c r="H31" s="167" t="s">
        <v>170</v>
      </c>
      <c r="I31" s="166">
        <v>2.2999999999999998</v>
      </c>
    </row>
    <row r="32" spans="7:9">
      <c r="H32" s="167" t="s">
        <v>171</v>
      </c>
      <c r="I32" s="166">
        <v>2.2999999999999998</v>
      </c>
    </row>
    <row r="34" spans="1:9">
      <c r="A34" s="428" t="s">
        <v>412</v>
      </c>
      <c r="B34" s="428"/>
      <c r="C34" s="428"/>
      <c r="D34" s="428"/>
      <c r="I34" s="85" t="s">
        <v>18</v>
      </c>
    </row>
  </sheetData>
  <mergeCells count="2">
    <mergeCell ref="A3:I3"/>
    <mergeCell ref="A34:D34"/>
  </mergeCells>
  <pageMargins left="0.70866141732283472" right="0.70866141732283472" top="0.78740157480314965" bottom="0.78740157480314965" header="0.31496062992125984" footer="0.31496062992125984"/>
  <pageSetup paperSize="9" scale="99" fitToWidth="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4" tint="0.59999389629810485"/>
    <pageSetUpPr fitToPage="1"/>
  </sheetPr>
  <dimension ref="A1:J34"/>
  <sheetViews>
    <sheetView showGridLines="0" zoomScaleNormal="100" workbookViewId="0"/>
  </sheetViews>
  <sheetFormatPr baseColWidth="10" defaultRowHeight="14.25"/>
  <cols>
    <col min="7" max="7" width="11.125" customWidth="1"/>
    <col min="8" max="8" width="4.25" customWidth="1"/>
    <col min="9" max="9" width="7.125" customWidth="1"/>
    <col min="10" max="10" width="11.875" customWidth="1"/>
  </cols>
  <sheetData>
    <row r="1" spans="1:10" ht="33.75" customHeight="1">
      <c r="A1" s="7"/>
      <c r="B1" s="7"/>
      <c r="C1" s="7"/>
      <c r="D1" s="7"/>
      <c r="E1" s="7"/>
      <c r="F1" s="7"/>
      <c r="G1" s="7"/>
      <c r="H1" s="7"/>
      <c r="I1" s="8" t="s">
        <v>17</v>
      </c>
    </row>
    <row r="3" spans="1:10">
      <c r="A3" s="408" t="s">
        <v>296</v>
      </c>
      <c r="B3" s="427"/>
      <c r="C3" s="427"/>
      <c r="D3" s="427"/>
      <c r="E3" s="427"/>
      <c r="F3" s="427"/>
      <c r="G3" s="427"/>
      <c r="H3" s="427"/>
      <c r="I3" s="427"/>
      <c r="J3" s="427"/>
    </row>
    <row r="4" spans="1:10" ht="11.25" customHeight="1">
      <c r="A4" s="10" t="s">
        <v>156</v>
      </c>
      <c r="B4" s="1"/>
      <c r="C4" s="1"/>
      <c r="D4" s="1"/>
      <c r="E4" s="1"/>
      <c r="F4" s="1"/>
      <c r="G4" s="1"/>
      <c r="H4" s="1"/>
      <c r="I4" s="1"/>
      <c r="J4" s="1"/>
    </row>
    <row r="5" spans="1:10" ht="11.25" customHeight="1">
      <c r="A5" s="9" t="s">
        <v>407</v>
      </c>
      <c r="B5" s="1"/>
      <c r="C5" s="1"/>
      <c r="D5" s="1"/>
      <c r="E5" s="83"/>
      <c r="F5" s="1"/>
      <c r="G5" s="1"/>
      <c r="H5" s="1"/>
      <c r="I5" s="1"/>
      <c r="J5" s="1"/>
    </row>
    <row r="28" spans="7:9">
      <c r="G28" s="165"/>
      <c r="H28" s="167" t="s">
        <v>170</v>
      </c>
      <c r="I28" s="166">
        <v>0.2</v>
      </c>
    </row>
    <row r="29" spans="7:9">
      <c r="G29" s="165">
        <v>0.3</v>
      </c>
      <c r="H29" s="167" t="s">
        <v>170</v>
      </c>
      <c r="I29" s="166">
        <v>0.5</v>
      </c>
    </row>
    <row r="30" spans="7:9">
      <c r="G30" s="165">
        <v>0.6</v>
      </c>
      <c r="H30" s="167" t="s">
        <v>170</v>
      </c>
      <c r="I30" s="166">
        <v>1.1000000000000001</v>
      </c>
    </row>
    <row r="31" spans="7:9">
      <c r="G31" s="165">
        <v>1.2</v>
      </c>
      <c r="H31" s="167" t="s">
        <v>170</v>
      </c>
      <c r="I31" s="166">
        <v>2.2999999999999998</v>
      </c>
    </row>
    <row r="32" spans="7:9">
      <c r="H32" s="167" t="s">
        <v>171</v>
      </c>
      <c r="I32" s="166">
        <v>2.2999999999999998</v>
      </c>
    </row>
    <row r="34" spans="1:9">
      <c r="A34" s="428" t="s">
        <v>412</v>
      </c>
      <c r="B34" s="428"/>
      <c r="C34" s="428"/>
      <c r="D34" s="428"/>
      <c r="I34" s="85" t="s">
        <v>18</v>
      </c>
    </row>
  </sheetData>
  <mergeCells count="2">
    <mergeCell ref="A3:J3"/>
    <mergeCell ref="A34:D34"/>
  </mergeCells>
  <pageMargins left="0.70866141732283472" right="0.70866141732283472" top="0.78740157480314965" bottom="0.78740157480314965" header="0.31496062992125984" footer="0.31496062992125984"/>
  <pageSetup paperSize="9" scale="9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24</vt:i4>
      </vt:variant>
    </vt:vector>
  </HeadingPairs>
  <TitlesOfParts>
    <vt:vector size="43" baseType="lpstr">
      <vt:lpstr>Impressum</vt:lpstr>
      <vt:lpstr>Inhaltsverzeichnis</vt:lpstr>
      <vt:lpstr>ALO_SvB</vt:lpstr>
      <vt:lpstr>Karte_ALO_Polen</vt:lpstr>
      <vt:lpstr>Karte_ALO_Tschechen</vt:lpstr>
      <vt:lpstr>Karte_SvB_Polen</vt:lpstr>
      <vt:lpstr>Karte_SvB_Tschechen</vt:lpstr>
      <vt:lpstr>Pendler</vt:lpstr>
      <vt:lpstr>Karte_Pendler_Polen</vt:lpstr>
      <vt:lpstr>Karte_Pendler_Tschechen</vt:lpstr>
      <vt:lpstr> Hinweise Alo Asu</vt:lpstr>
      <vt:lpstr>Meth_Hinw_Anforderungsniveau</vt:lpstr>
      <vt:lpstr>Hinweise Berufe</vt:lpstr>
      <vt:lpstr>Hinweise Berufe KldB</vt:lpstr>
      <vt:lpstr>Übersicht_Berufssektoren</vt:lpstr>
      <vt:lpstr>Hinweise_Pendler</vt:lpstr>
      <vt:lpstr>Hinweise SVB GB</vt:lpstr>
      <vt:lpstr>Meth. Hinweis_Schätzungen</vt:lpstr>
      <vt:lpstr>Statistik-Infoseite</vt:lpstr>
      <vt:lpstr>Alo_BM</vt:lpstr>
      <vt:lpstr>Alo_Merkmal</vt:lpstr>
      <vt:lpstr>Alo_Region</vt:lpstr>
      <vt:lpstr>Alo_Staat</vt:lpstr>
      <vt:lpstr>Alo_WB</vt:lpstr>
      <vt:lpstr>' Hinweise Alo Asu'!Druckbereich</vt:lpstr>
      <vt:lpstr>ALO_SvB!Druckbereich</vt:lpstr>
      <vt:lpstr>'Hinweise Berufe'!Druckbereich</vt:lpstr>
      <vt:lpstr>Impressum!Druckbereich</vt:lpstr>
      <vt:lpstr>Inhaltsverzeichnis!Druckbereich</vt:lpstr>
      <vt:lpstr>Karte_SvB_Polen!Druckbereich</vt:lpstr>
      <vt:lpstr>'Meth. Hinweis_Schätzungen'!Druckbereich</vt:lpstr>
      <vt:lpstr>Meth_Hinw_Anforderungsniveau!Druckbereich</vt:lpstr>
      <vt:lpstr>ALO_SvB!Drucktitel</vt:lpstr>
      <vt:lpstr>SvB_A_AN</vt:lpstr>
      <vt:lpstr>SvB_A_BM</vt:lpstr>
      <vt:lpstr>SvB_A_Region</vt:lpstr>
      <vt:lpstr>SvB_A_Staat</vt:lpstr>
      <vt:lpstr>SvB_A_WB</vt:lpstr>
      <vt:lpstr>SvB_B_BM</vt:lpstr>
      <vt:lpstr>SvB_B_Region</vt:lpstr>
      <vt:lpstr>SvB_B_Sektor</vt:lpstr>
      <vt:lpstr>SvB_B_Staat</vt:lpstr>
      <vt:lpstr>SvB_B_WB</vt:lpstr>
    </vt:vector>
  </TitlesOfParts>
  <Company>Bundesagentur für Arbeit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StruebinE</dc:creator>
  <cp:lastModifiedBy>MetzdorfS001</cp:lastModifiedBy>
  <cp:lastPrinted>2018-07-20T10:43:24Z</cp:lastPrinted>
  <dcterms:created xsi:type="dcterms:W3CDTF">2015-07-27T10:45:54Z</dcterms:created>
  <dcterms:modified xsi:type="dcterms:W3CDTF">2018-11-01T14:53:21Z</dcterms:modified>
</cp:coreProperties>
</file>